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1164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<sst xmlns="http://schemas.openxmlformats.org/spreadsheetml/2006/main" count="47" uniqueCount="41">
  <si>
    <t>Resultaat gekozen maatregelen</t>
  </si>
  <si>
    <t xml:space="preserve"> besparing</t>
  </si>
  <si>
    <t xml:space="preserve"> duurzame energie</t>
  </si>
  <si>
    <t>TJ</t>
  </si>
  <si>
    <t>Maatregelen</t>
  </si>
  <si>
    <t>Besparing</t>
  </si>
  <si>
    <t>Duurzame energie</t>
  </si>
  <si>
    <t>Kleine windturbines</t>
  </si>
  <si>
    <t>Doelstelling</t>
  </si>
  <si>
    <t>- sterk afhankelijk van derden</t>
  </si>
  <si>
    <t>Duurzame energie uit snoeihout (ja = 1, nee =0)</t>
  </si>
  <si>
    <t>Duurzame energie uit afvalhout (ja = 1, nee =0)</t>
  </si>
  <si>
    <t>vergisting GFT  (ja = 1, nee =0)</t>
  </si>
  <si>
    <t>- haalbaarheid 2015 onzeker</t>
  </si>
  <si>
    <t>- grote invloed gemeente</t>
  </si>
  <si>
    <t>Windturbines op land (à 3 MW)</t>
  </si>
  <si>
    <t>link met acties</t>
  </si>
  <si>
    <t>duurzaamheidsplan</t>
  </si>
  <si>
    <t>% energiebesparing bedrijven (commerciële en niet-comm.dienstverl.)</t>
  </si>
  <si>
    <t>(% doel-</t>
  </si>
  <si>
    <t>stelling)</t>
  </si>
  <si>
    <t>Tabel 3: actie 3</t>
  </si>
  <si>
    <t>Tabel 3: actie 4</t>
  </si>
  <si>
    <t>Tabel 3: actie 1, 2 en 3</t>
  </si>
  <si>
    <t>Tabel 1: actie 1</t>
  </si>
  <si>
    <t>Tabel 1: actie 2 en 4</t>
  </si>
  <si>
    <t>Tabel 1: actie 2,3,4,5</t>
  </si>
  <si>
    <t>Tabel 1: actie 5</t>
  </si>
  <si>
    <t>Tabel 1: act.7; Tabel 3: act.3</t>
  </si>
  <si>
    <t>Tabel 1: actie 10</t>
  </si>
  <si>
    <t>Tabel 1: actie 6</t>
  </si>
  <si>
    <t>Tabel 1: actie 3</t>
  </si>
  <si>
    <t>Tabel 1: act.6;Tabel 4:act.5</t>
  </si>
  <si>
    <t>Bereikte energiebesparing:</t>
  </si>
  <si>
    <t>Bereikte opwekking duurzame energie</t>
  </si>
  <si>
    <t>Duurzame warmtevoorziening kantoren (individueel)</t>
  </si>
  <si>
    <t>Duurzame warmtevoorziening woningen (individueel)</t>
  </si>
  <si>
    <t>MW Wind op zee op eigen kosten gemeente</t>
  </si>
  <si>
    <t xml:space="preserve">Wind op zee via aandeelhouderschap HVC </t>
  </si>
  <si>
    <t>Duurzame collectieve warmtevoorziening "kralen" (ja=1 (max.), nee=0)</t>
  </si>
  <si>
    <r>
      <t>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zonneweide</t>
    </r>
  </si>
</sst>
</file>

<file path=xl/styles.xml><?xml version="1.0" encoding="utf-8"?>
<styleSheet xmlns="http://schemas.openxmlformats.org/spreadsheetml/2006/main">
  <numFmts count="5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0.00.00.000"/>
    <numFmt numFmtId="192" formatCode="0.0000000"/>
    <numFmt numFmtId="193" formatCode="0.00000000"/>
    <numFmt numFmtId="194" formatCode="0.000000000"/>
    <numFmt numFmtId="195" formatCode="#,##0.0"/>
    <numFmt numFmtId="196" formatCode="_-* #,##0.0_-;_-* #,##0.0\-;_-* &quot;-&quot;??_-;_-@_-"/>
    <numFmt numFmtId="197" formatCode="_-* #,##0_-;_-* #,##0\-;_-* &quot;-&quot;??_-;_-@_-"/>
    <numFmt numFmtId="198" formatCode="&quot;Ja&quot;;&quot;Ja&quot;;&quot;Nee&quot;"/>
    <numFmt numFmtId="199" formatCode="&quot;Waar&quot;;&quot;Waar&quot;;&quot;Niet waar&quot;"/>
    <numFmt numFmtId="200" formatCode="&quot;Aan&quot;;&quot;Aan&quot;;&quot;Uit&quot;"/>
    <numFmt numFmtId="201" formatCode="[$€-2]\ #.##000_);[Red]\([$€-2]\ #.##000\)"/>
    <numFmt numFmtId="202" formatCode="0.0%"/>
    <numFmt numFmtId="203" formatCode="_-&quot;€&quot;\ * #,##0.0_-;_-&quot;€&quot;\ * #,##0.0\-;_-&quot;€&quot;\ * &quot;-&quot;??_-;_-@_-"/>
    <numFmt numFmtId="204" formatCode="_-&quot;€&quot;\ * #,##0_-;_-&quot;€&quot;\ * #,##0\-;_-&quot;€&quot;\ * &quot;-&quot;??_-;_-@_-"/>
    <numFmt numFmtId="205" formatCode="0.000%"/>
    <numFmt numFmtId="206" formatCode="_-* #,##0.0_-;_-* #,##0.0\-;_-* &quot;-&quot;?_-;_-@_-"/>
    <numFmt numFmtId="207" formatCode="_-* #,##0.000_-;_-* #,##0.000\-;_-* &quot;-&quot;??_-;_-@_-"/>
    <numFmt numFmtId="208" formatCode="_-* #,##0.0000_-;_-* #,##0.0000\-;_-* &quot;-&quot;??_-;_-@_-"/>
    <numFmt numFmtId="209" formatCode="[$-413]dddd\ d\ mmmm\ yyyy"/>
    <numFmt numFmtId="210" formatCode="&quot;€&quot;\ #,##0_-"/>
  </numFmts>
  <fonts count="2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0"/>
    </font>
    <font>
      <sz val="5.75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12"/>
      <color indexed="14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9" fontId="8" fillId="0" borderId="0" xfId="0" applyNumberFormat="1" applyFont="1" applyAlignment="1" quotePrefix="1">
      <alignment/>
    </xf>
    <xf numFmtId="0" fontId="9" fillId="2" borderId="1" xfId="16" applyFont="1" applyFill="1" applyBorder="1" applyAlignment="1" applyProtection="1">
      <alignment/>
      <protection/>
    </xf>
    <xf numFmtId="3" fontId="10" fillId="2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2" borderId="0" xfId="16" applyFont="1" applyFill="1" applyBorder="1" applyAlignment="1" applyProtection="1">
      <alignment/>
      <protection/>
    </xf>
    <xf numFmtId="0" fontId="10" fillId="2" borderId="3" xfId="0" applyFont="1" applyFill="1" applyBorder="1" applyAlignment="1">
      <alignment/>
    </xf>
    <xf numFmtId="0" fontId="9" fillId="2" borderId="0" xfId="16" applyFont="1" applyFill="1" applyBorder="1" applyAlignment="1" applyProtection="1">
      <alignment/>
      <protection/>
    </xf>
    <xf numFmtId="3" fontId="10" fillId="2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10" fontId="12" fillId="0" borderId="0" xfId="0" applyNumberFormat="1" applyFont="1" applyAlignment="1">
      <alignment/>
    </xf>
    <xf numFmtId="0" fontId="9" fillId="2" borderId="4" xfId="16" applyFont="1" applyFill="1" applyBorder="1" applyAlignment="1" applyProtection="1">
      <alignment/>
      <protection/>
    </xf>
    <xf numFmtId="3" fontId="10" fillId="2" borderId="5" xfId="0" applyNumberFormat="1" applyFont="1" applyFill="1" applyBorder="1" applyAlignment="1">
      <alignment/>
    </xf>
    <xf numFmtId="0" fontId="9" fillId="2" borderId="4" xfId="0" applyFont="1" applyFill="1" applyBorder="1" applyAlignment="1">
      <alignment/>
    </xf>
    <xf numFmtId="9" fontId="8" fillId="0" borderId="0" xfId="0" applyNumberFormat="1" applyFont="1" applyAlignment="1">
      <alignment/>
    </xf>
    <xf numFmtId="0" fontId="9" fillId="2" borderId="6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3" fontId="9" fillId="2" borderId="0" xfId="0" applyNumberFormat="1" applyFont="1" applyFill="1" applyBorder="1" applyAlignment="1">
      <alignment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 quotePrefix="1">
      <alignment/>
    </xf>
    <xf numFmtId="1" fontId="15" fillId="2" borderId="0" xfId="0" applyNumberFormat="1" applyFont="1" applyFill="1" applyBorder="1" applyAlignment="1">
      <alignment/>
    </xf>
    <xf numFmtId="3" fontId="15" fillId="2" borderId="0" xfId="0" applyNumberFormat="1" applyFont="1" applyFill="1" applyBorder="1" applyAlignment="1">
      <alignment/>
    </xf>
    <xf numFmtId="0" fontId="15" fillId="2" borderId="0" xfId="0" applyFont="1" applyFill="1" applyAlignment="1" quotePrefix="1">
      <alignment/>
    </xf>
    <xf numFmtId="1" fontId="15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197" fontId="9" fillId="2" borderId="0" xfId="17" applyNumberFormat="1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197" fontId="15" fillId="2" borderId="8" xfId="17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186" fontId="9" fillId="2" borderId="9" xfId="0" applyNumberFormat="1" applyFont="1" applyFill="1" applyBorder="1" applyAlignment="1">
      <alignment/>
    </xf>
    <xf numFmtId="9" fontId="9" fillId="2" borderId="10" xfId="19" applyFont="1" applyFill="1" applyBorder="1" applyAlignment="1">
      <alignment horizontal="center"/>
    </xf>
    <xf numFmtId="197" fontId="15" fillId="2" borderId="11" xfId="17" applyNumberFormat="1" applyFont="1" applyFill="1" applyBorder="1" applyAlignment="1">
      <alignment horizontal="center"/>
    </xf>
    <xf numFmtId="186" fontId="9" fillId="2" borderId="12" xfId="0" applyNumberFormat="1" applyFont="1" applyFill="1" applyBorder="1" applyAlignment="1">
      <alignment/>
    </xf>
    <xf numFmtId="9" fontId="9" fillId="2" borderId="13" xfId="19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3" fontId="16" fillId="2" borderId="3" xfId="0" applyNumberFormat="1" applyFont="1" applyFill="1" applyBorder="1" applyAlignment="1">
      <alignment/>
    </xf>
    <xf numFmtId="1" fontId="9" fillId="2" borderId="12" xfId="0" applyNumberFormat="1" applyFont="1" applyFill="1" applyBorder="1" applyAlignment="1">
      <alignment/>
    </xf>
    <xf numFmtId="0" fontId="15" fillId="2" borderId="11" xfId="17" applyNumberFormat="1" applyFont="1" applyFill="1" applyBorder="1" applyAlignment="1">
      <alignment horizontal="right"/>
    </xf>
    <xf numFmtId="0" fontId="15" fillId="2" borderId="14" xfId="17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/>
    </xf>
    <xf numFmtId="1" fontId="9" fillId="2" borderId="15" xfId="0" applyNumberFormat="1" applyFont="1" applyFill="1" applyBorder="1" applyAlignment="1">
      <alignment/>
    </xf>
    <xf numFmtId="0" fontId="15" fillId="2" borderId="14" xfId="17" applyNumberFormat="1" applyFont="1" applyFill="1" applyBorder="1" applyAlignment="1">
      <alignment/>
    </xf>
    <xf numFmtId="9" fontId="9" fillId="2" borderId="16" xfId="19" applyFont="1" applyFill="1" applyBorder="1" applyAlignment="1">
      <alignment horizontal="center"/>
    </xf>
    <xf numFmtId="0" fontId="15" fillId="2" borderId="11" xfId="17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86" fontId="9" fillId="2" borderId="15" xfId="0" applyNumberFormat="1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18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2" borderId="4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 val="0"/>
        <i val="0"/>
        <color rgb="FF008000"/>
      </font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'[1]Invoer Pakketkeuze'!$D$1</c:f>
        </c:strRef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"/>
          <c:y val="0.39925"/>
          <c:w val="0.76775"/>
          <c:h val="0.5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'[1]Invoer Pakketkeuze'!$B$46</c:f>
              <c:strCache>
                <c:ptCount val="1"/>
                <c:pt idx="0">
                  <c:v>Doelstelling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'[1]Invoer Pakketkeuze'!$A$47:$A$48</c:f>
              <c:strCache>
                <c:ptCount val="2"/>
                <c:pt idx="0">
                  <c:v>Besparing</c:v>
                </c:pt>
                <c:pt idx="1">
                  <c:v>Duurzame energie</c:v>
                </c:pt>
              </c:strCache>
            </c:strRef>
          </c:cat>
          <c:val>
            <c:numRef>
              <c:f>'[1]Invoer Pakketkeuze'!$B$47:$B$48</c:f>
              <c:numCache>
                <c:ptCount val="2"/>
                <c:pt idx="0">
                  <c:v>165</c:v>
                </c:pt>
                <c:pt idx="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'[1]Invoer Pakketkeuze'!$C$46</c:f>
              <c:strCache>
                <c:ptCount val="1"/>
                <c:pt idx="0">
                  <c:v>Maatregelen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'[1]Invoer Pakketkeuze'!$A$47:$A$48</c:f>
              <c:strCache>
                <c:ptCount val="2"/>
                <c:pt idx="0">
                  <c:v>Besparing</c:v>
                </c:pt>
                <c:pt idx="1">
                  <c:v>Duurzame energie</c:v>
                </c:pt>
              </c:strCache>
            </c:strRef>
          </c:cat>
          <c:val>
            <c:numRef>
              <c:f>'[1]Invoer Pakketkeuze'!$C$47:$C$48</c:f>
              <c:numCache>
                <c:ptCount val="2"/>
                <c:pt idx="0">
                  <c:v>88.77432631578947</c:v>
                </c:pt>
                <c:pt idx="1">
                  <c:v>65.09821070696844</c:v>
                </c:pt>
              </c:numCache>
            </c:numRef>
          </c:val>
        </c:ser>
        <c:axId val="20631911"/>
        <c:axId val="35168240"/>
      </c:barChart>
      <c:catAx>
        <c:axId val="20631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8240"/>
        <c:crosses val="autoZero"/>
        <c:auto val="1"/>
        <c:lblOffset val="100"/>
        <c:tickLblSkip val="1"/>
        <c:noMultiLvlLbl val="0"/>
      </c:catAx>
      <c:valAx>
        <c:axId val="3516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7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1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795"/>
          <c:w val="0.15425"/>
          <c:h val="0.2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3</xdr:col>
      <xdr:colOff>847725</xdr:colOff>
      <xdr:row>9</xdr:row>
      <xdr:rowOff>66675</xdr:rowOff>
    </xdr:to>
    <xdr:graphicFrame>
      <xdr:nvGraphicFramePr>
        <xdr:cNvPr id="1" name="Chart 15"/>
        <xdr:cNvGraphicFramePr/>
      </xdr:nvGraphicFramePr>
      <xdr:xfrm>
        <a:off x="1228725" y="9525"/>
        <a:ext cx="70008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ne003\Local%20Settings\Temporary%20Internet%20Files\OLK2CC\12%2010%2025%20alblasserdam%20duurzaamactieplan_t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oer Pakketkeuze"/>
      <sheetName val=" maatregelen (potentieel)"/>
      <sheetName val="Investeringen&amp;kosten gemeente"/>
      <sheetName val="corporatiewoningen"/>
      <sheetName val="warmte (2)"/>
      <sheetName val="energie op maat"/>
      <sheetName val="elektrische_auto"/>
      <sheetName val="particuliere woningen"/>
      <sheetName val="energiebesparing bedrijven"/>
      <sheetName val="Woningen warmtelevering"/>
      <sheetName val="kralen"/>
      <sheetName val="Warmtelevering Dordtse Kil"/>
      <sheetName val="Stoomlevering DuPont"/>
      <sheetName val="Windturbines Kilwind"/>
      <sheetName val="Windturbines op land"/>
      <sheetName val="Kleine windturbines"/>
      <sheetName val="Wind op Zee"/>
      <sheetName val="Deelneming HVC"/>
      <sheetName val="Zonneweide"/>
      <sheetName val="Gemeentelijke gebouwen"/>
      <sheetName val="Zon PV woningen"/>
      <sheetName val="Snoeihout"/>
      <sheetName val="Afvalhout"/>
      <sheetName val="gft"/>
      <sheetName val=" indicatie kosten maatregelen"/>
      <sheetName val="aanpassing 15-03-2011"/>
      <sheetName val="aanpassing 13-2-11"/>
      <sheetName val="energiegebruik 2009"/>
      <sheetName val="gewijzigd RS en MdW"/>
    </sheetNames>
    <sheetDataSet>
      <sheetData sheetId="0">
        <row r="1">
          <cell r="A1">
            <v>1</v>
          </cell>
          <cell r="D1" t="str">
            <v>Alblasserdam 2015</v>
          </cell>
        </row>
        <row r="13">
          <cell r="B13">
            <v>500</v>
          </cell>
        </row>
        <row r="14">
          <cell r="B14">
            <v>435</v>
          </cell>
        </row>
        <row r="25">
          <cell r="B25">
            <v>0</v>
          </cell>
        </row>
        <row r="26">
          <cell r="B26">
            <v>1300</v>
          </cell>
        </row>
        <row r="27">
          <cell r="B27">
            <v>160</v>
          </cell>
        </row>
        <row r="46">
          <cell r="B46" t="str">
            <v>Doelstelling</v>
          </cell>
          <cell r="C46" t="str">
            <v>Maatregelen</v>
          </cell>
        </row>
        <row r="47">
          <cell r="A47" t="str">
            <v>Besparing</v>
          </cell>
          <cell r="B47">
            <v>165</v>
          </cell>
          <cell r="C47">
            <v>88.77432631578947</v>
          </cell>
        </row>
        <row r="48">
          <cell r="A48" t="str">
            <v>Duurzame energie</v>
          </cell>
          <cell r="B48">
            <v>50</v>
          </cell>
          <cell r="C48">
            <v>65.09821070696844</v>
          </cell>
        </row>
      </sheetData>
      <sheetData sheetId="1">
        <row r="1">
          <cell r="B1" t="str">
            <v>Alblasserdam</v>
          </cell>
          <cell r="C1" t="str">
            <v>Dordrecht</v>
          </cell>
          <cell r="D1" t="str">
            <v>Hendrik-Ido-Ambacht</v>
          </cell>
          <cell r="E1" t="str">
            <v>Papendrecht</v>
          </cell>
          <cell r="F1" t="str">
            <v>Sliedrecht</v>
          </cell>
          <cell r="G1" t="str">
            <v>Zwijndrecht</v>
          </cell>
          <cell r="H1" t="str">
            <v>Regio Drechtsteden</v>
          </cell>
        </row>
        <row r="2">
          <cell r="B2">
            <v>165</v>
          </cell>
          <cell r="C2">
            <v>484</v>
          </cell>
          <cell r="D2">
            <v>120</v>
          </cell>
          <cell r="E2">
            <v>128</v>
          </cell>
          <cell r="F2">
            <v>83</v>
          </cell>
          <cell r="G2">
            <v>250</v>
          </cell>
          <cell r="H2">
            <v>1230</v>
          </cell>
        </row>
        <row r="3">
          <cell r="B3">
            <v>50</v>
          </cell>
          <cell r="C3">
            <v>132</v>
          </cell>
          <cell r="D3">
            <v>36</v>
          </cell>
          <cell r="E3">
            <v>38</v>
          </cell>
          <cell r="F3">
            <v>25</v>
          </cell>
          <cell r="G3">
            <v>75</v>
          </cell>
          <cell r="H3">
            <v>356</v>
          </cell>
        </row>
        <row r="4">
          <cell r="B4">
            <v>2552</v>
          </cell>
          <cell r="C4">
            <v>17172</v>
          </cell>
          <cell r="D4">
            <v>2740</v>
          </cell>
          <cell r="E4">
            <v>4062</v>
          </cell>
          <cell r="F4">
            <v>3833</v>
          </cell>
          <cell r="G4">
            <v>7929</v>
          </cell>
          <cell r="H4">
            <v>38288</v>
          </cell>
        </row>
        <row r="5">
          <cell r="B5">
            <v>4347</v>
          </cell>
          <cell r="C5">
            <v>28689</v>
          </cell>
          <cell r="D5">
            <v>7144</v>
          </cell>
          <cell r="E5">
            <v>8451</v>
          </cell>
          <cell r="F5">
            <v>5258</v>
          </cell>
          <cell r="G5">
            <v>10499</v>
          </cell>
          <cell r="H5">
            <v>64388</v>
          </cell>
        </row>
        <row r="6">
          <cell r="B6">
            <v>1086</v>
          </cell>
          <cell r="C6">
            <v>7626</v>
          </cell>
          <cell r="D6">
            <v>1249</v>
          </cell>
          <cell r="E6">
            <v>1233</v>
          </cell>
          <cell r="F6">
            <v>1089</v>
          </cell>
          <cell r="G6">
            <v>1638</v>
          </cell>
          <cell r="H6">
            <v>13921</v>
          </cell>
        </row>
        <row r="7">
          <cell r="B7">
            <v>7985</v>
          </cell>
          <cell r="C7">
            <v>53487</v>
          </cell>
          <cell r="D7">
            <v>11133</v>
          </cell>
          <cell r="E7">
            <v>13746</v>
          </cell>
          <cell r="F7">
            <v>10180</v>
          </cell>
          <cell r="G7">
            <v>20066</v>
          </cell>
          <cell r="H7">
            <v>116597</v>
          </cell>
        </row>
        <row r="9">
          <cell r="B9">
            <v>270</v>
          </cell>
          <cell r="C9">
            <v>1140</v>
          </cell>
          <cell r="D9">
            <v>180</v>
          </cell>
          <cell r="E9">
            <v>260</v>
          </cell>
          <cell r="F9">
            <v>240</v>
          </cell>
          <cell r="G9">
            <v>420</v>
          </cell>
          <cell r="H9">
            <v>2510</v>
          </cell>
        </row>
        <row r="14">
          <cell r="B14">
            <v>2600</v>
          </cell>
          <cell r="C14">
            <v>1000</v>
          </cell>
          <cell r="D14">
            <v>5750</v>
          </cell>
          <cell r="E14">
            <v>5000</v>
          </cell>
          <cell r="F14">
            <v>4500</v>
          </cell>
          <cell r="G14">
            <v>14000</v>
          </cell>
          <cell r="H14">
            <v>30000</v>
          </cell>
        </row>
        <row r="19">
          <cell r="B19">
            <v>100</v>
          </cell>
          <cell r="C19">
            <v>600</v>
          </cell>
          <cell r="D19">
            <v>0</v>
          </cell>
          <cell r="E19">
            <v>400</v>
          </cell>
          <cell r="F19">
            <v>100</v>
          </cell>
          <cell r="G19">
            <v>500</v>
          </cell>
          <cell r="H19">
            <v>1700</v>
          </cell>
          <cell r="I19">
            <v>0.0033333333333333335</v>
          </cell>
        </row>
        <row r="20">
          <cell r="B20">
            <v>1314.28</v>
          </cell>
          <cell r="C20">
            <v>6100</v>
          </cell>
          <cell r="D20">
            <v>1280.69</v>
          </cell>
          <cell r="E20">
            <v>2023.16</v>
          </cell>
          <cell r="F20">
            <v>1650</v>
          </cell>
          <cell r="G20">
            <v>2575.02</v>
          </cell>
          <cell r="H20">
            <v>14943.15</v>
          </cell>
          <cell r="I20">
            <v>0.0021204918032786887</v>
          </cell>
        </row>
        <row r="21">
          <cell r="B21">
            <v>500</v>
          </cell>
          <cell r="C21">
            <v>2500</v>
          </cell>
          <cell r="D21">
            <v>1000</v>
          </cell>
          <cell r="E21">
            <v>800</v>
          </cell>
          <cell r="F21">
            <v>500</v>
          </cell>
          <cell r="G21">
            <v>800</v>
          </cell>
          <cell r="H21">
            <v>6100</v>
          </cell>
          <cell r="I21">
            <v>0.0036</v>
          </cell>
        </row>
        <row r="23">
          <cell r="B23">
            <v>11.488677406421994</v>
          </cell>
          <cell r="C23">
            <v>72</v>
          </cell>
          <cell r="D23">
            <v>16.251759556144545</v>
          </cell>
          <cell r="E23">
            <v>19.24628386592825</v>
          </cell>
          <cell r="F23">
            <v>14.532143699476984</v>
          </cell>
          <cell r="G23">
            <v>26.829874384914387</v>
          </cell>
          <cell r="H23">
            <v>160.34873891288615</v>
          </cell>
        </row>
      </sheetData>
      <sheetData sheetId="3">
        <row r="30">
          <cell r="B30">
            <v>25.8</v>
          </cell>
        </row>
      </sheetData>
      <sheetData sheetId="4">
        <row r="5">
          <cell r="J5">
            <v>10</v>
          </cell>
        </row>
        <row r="13">
          <cell r="C13">
            <v>64</v>
          </cell>
          <cell r="D13">
            <v>324</v>
          </cell>
          <cell r="E13">
            <v>48</v>
          </cell>
          <cell r="F13">
            <v>72</v>
          </cell>
          <cell r="G13">
            <v>60</v>
          </cell>
          <cell r="H13">
            <v>116</v>
          </cell>
          <cell r="I13">
            <v>684</v>
          </cell>
        </row>
      </sheetData>
      <sheetData sheetId="5">
        <row r="46">
          <cell r="F46">
            <v>0.003162</v>
          </cell>
        </row>
      </sheetData>
      <sheetData sheetId="6">
        <row r="65">
          <cell r="B65">
            <v>25.76842105263158</v>
          </cell>
        </row>
      </sheetData>
      <sheetData sheetId="10">
        <row r="61">
          <cell r="D61">
            <v>0</v>
          </cell>
        </row>
        <row r="62">
          <cell r="D62">
            <v>100</v>
          </cell>
        </row>
        <row r="63">
          <cell r="D63">
            <v>52</v>
          </cell>
        </row>
        <row r="64">
          <cell r="D64">
            <v>10.25</v>
          </cell>
        </row>
        <row r="65">
          <cell r="D65">
            <v>15</v>
          </cell>
        </row>
        <row r="66">
          <cell r="D66">
            <v>7.5</v>
          </cell>
        </row>
        <row r="67">
          <cell r="D67">
            <v>184.75</v>
          </cell>
        </row>
        <row r="96">
          <cell r="D96">
            <v>32</v>
          </cell>
        </row>
        <row r="97">
          <cell r="D97">
            <v>150</v>
          </cell>
        </row>
        <row r="98">
          <cell r="D98">
            <v>11.25</v>
          </cell>
        </row>
        <row r="99">
          <cell r="D99">
            <v>64.75</v>
          </cell>
        </row>
        <row r="100">
          <cell r="D100">
            <v>27.5</v>
          </cell>
        </row>
        <row r="101">
          <cell r="D101">
            <v>10.75</v>
          </cell>
        </row>
        <row r="102">
          <cell r="D102">
            <v>296.25</v>
          </cell>
        </row>
      </sheetData>
      <sheetData sheetId="14">
        <row r="43">
          <cell r="D43">
            <v>23.76</v>
          </cell>
        </row>
      </sheetData>
      <sheetData sheetId="15">
        <row r="23">
          <cell r="B23">
            <v>1000</v>
          </cell>
          <cell r="D23">
            <v>7.56</v>
          </cell>
        </row>
      </sheetData>
      <sheetData sheetId="16">
        <row r="25">
          <cell r="E25">
            <v>3900</v>
          </cell>
        </row>
      </sheetData>
      <sheetData sheetId="20">
        <row r="31">
          <cell r="C31">
            <v>4.032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8.140625" style="19" bestFit="1" customWidth="1"/>
    <col min="2" max="2" width="20.00390625" style="19" bestFit="1" customWidth="1"/>
    <col min="3" max="3" width="72.57421875" style="19" bestFit="1" customWidth="1"/>
    <col min="4" max="4" width="21.00390625" style="19" bestFit="1" customWidth="1"/>
    <col min="5" max="5" width="26.7109375" style="19" bestFit="1" customWidth="1"/>
    <col min="6" max="6" width="30.7109375" style="19" bestFit="1" customWidth="1"/>
    <col min="7" max="7" width="13.421875" style="19" bestFit="1" customWidth="1"/>
    <col min="8" max="8" width="4.421875" style="19" bestFit="1" customWidth="1"/>
    <col min="9" max="16384" width="9.140625" style="19" customWidth="1"/>
  </cols>
  <sheetData>
    <row r="1" spans="1:8" ht="15">
      <c r="A1" s="16"/>
      <c r="B1" s="17"/>
      <c r="C1" s="18" t="str">
        <f>INDEX('[1] maatregelen (potentieel)'!B1:H1,1,'[1]Invoer Pakketkeuze'!A1)</f>
        <v>Alblasserdam</v>
      </c>
      <c r="D1" s="18" t="str">
        <f>INDEX('[1] maatregelen (potentieel)'!B1:H1,1,'[1]Invoer Pakketkeuze'!A1)&amp;" 2015"</f>
        <v>Alblasserdam 2015</v>
      </c>
      <c r="E1" s="17"/>
      <c r="F1" s="17"/>
      <c r="G1" s="17"/>
      <c r="H1" s="17"/>
    </row>
    <row r="2" spans="1:8" ht="15">
      <c r="A2" s="16"/>
      <c r="B2" s="17"/>
      <c r="C2" s="17"/>
      <c r="D2" s="17"/>
      <c r="E2" s="17"/>
      <c r="F2" s="20"/>
      <c r="G2" s="20"/>
      <c r="H2" s="17"/>
    </row>
    <row r="3" spans="1:8" ht="15.75">
      <c r="A3" s="16"/>
      <c r="B3" s="17"/>
      <c r="C3" s="17"/>
      <c r="D3" s="17"/>
      <c r="E3" s="17"/>
      <c r="F3" s="61" t="s">
        <v>8</v>
      </c>
      <c r="G3" s="21">
        <f>C35+C36</f>
        <v>215</v>
      </c>
      <c r="H3" s="22" t="s">
        <v>3</v>
      </c>
    </row>
    <row r="4" spans="1:8" ht="15">
      <c r="A4" s="16"/>
      <c r="B4" s="20"/>
      <c r="C4" s="20"/>
      <c r="D4" s="20"/>
      <c r="E4" s="20"/>
      <c r="F4" s="18" t="s">
        <v>4</v>
      </c>
      <c r="G4" s="18"/>
      <c r="H4" s="17"/>
    </row>
    <row r="5" spans="1:8" ht="15">
      <c r="A5" s="16"/>
      <c r="B5" s="20"/>
      <c r="C5" s="20"/>
      <c r="D5" s="20"/>
      <c r="E5" s="20"/>
      <c r="F5" s="23" t="s">
        <v>14</v>
      </c>
      <c r="G5" s="24">
        <f>F23+F24+F26+F28+F29+F15</f>
        <v>14.94617073975533</v>
      </c>
      <c r="H5" s="17"/>
    </row>
    <row r="6" spans="1:8" ht="15">
      <c r="A6" s="16"/>
      <c r="B6" s="17"/>
      <c r="C6" s="17"/>
      <c r="D6" s="17"/>
      <c r="E6" s="17"/>
      <c r="F6" s="23" t="s">
        <v>9</v>
      </c>
      <c r="G6" s="25">
        <f>G3-G8-G5-G7</f>
        <v>-4.538707762513248</v>
      </c>
      <c r="H6" s="17"/>
    </row>
    <row r="7" spans="1:8" ht="26.25" customHeight="1">
      <c r="A7" s="16"/>
      <c r="B7" s="17"/>
      <c r="C7" s="17"/>
      <c r="D7" s="17"/>
      <c r="E7" s="17"/>
      <c r="F7" s="26" t="s">
        <v>13</v>
      </c>
      <c r="G7" s="27">
        <f>F16+F21</f>
        <v>50.720000000000006</v>
      </c>
      <c r="H7" s="17"/>
    </row>
    <row r="8" spans="1:8" ht="15">
      <c r="A8" s="16"/>
      <c r="B8" s="28"/>
      <c r="C8" s="17"/>
      <c r="D8" s="17"/>
      <c r="E8" s="17"/>
      <c r="F8" s="60" t="s">
        <v>0</v>
      </c>
      <c r="G8" s="29">
        <f>SUM(F11:F19)+SUM(F21:F30)</f>
        <v>153.8725370227579</v>
      </c>
      <c r="H8" s="17" t="s">
        <v>3</v>
      </c>
    </row>
    <row r="9" spans="1:8" ht="15.75">
      <c r="A9" s="16"/>
      <c r="B9" s="17"/>
      <c r="C9" s="17"/>
      <c r="D9" s="17"/>
      <c r="E9" s="30" t="s">
        <v>16</v>
      </c>
      <c r="F9" s="17"/>
      <c r="G9" s="31" t="s">
        <v>19</v>
      </c>
      <c r="H9" s="17"/>
    </row>
    <row r="10" spans="2:8" ht="16.5" thickBot="1">
      <c r="B10" s="17"/>
      <c r="C10" s="17"/>
      <c r="D10" s="17"/>
      <c r="E10" s="32" t="s">
        <v>17</v>
      </c>
      <c r="F10" s="33" t="s">
        <v>3</v>
      </c>
      <c r="G10" s="34" t="s">
        <v>20</v>
      </c>
      <c r="H10" s="17"/>
    </row>
    <row r="11" spans="1:8" ht="15">
      <c r="A11" s="1"/>
      <c r="B11" s="35">
        <v>400</v>
      </c>
      <c r="C11" s="2" t="str">
        <f>"huishoudens (v.d. "&amp;INDEX('[1] maatregelen (potentieel)'!B7:H7,1,'[1]Invoer Pakketkeuze'!A1)&amp;") besparen energie door gedragsaanpassing"</f>
        <v>huishoudens (v.d. 7985) besparen energie door gedragsaanpassing</v>
      </c>
      <c r="D11" s="36"/>
      <c r="E11" s="3" t="s">
        <v>25</v>
      </c>
      <c r="F11" s="37">
        <f>B11*'[1]energie op maat'!F46</f>
        <v>1.2648</v>
      </c>
      <c r="G11" s="38">
        <f aca="true" t="shared" si="0" ref="G11:G18">F11/C$35</f>
        <v>0.007665454545454545</v>
      </c>
      <c r="H11" s="17"/>
    </row>
    <row r="12" spans="1:8" ht="15">
      <c r="A12" s="4"/>
      <c r="B12" s="39">
        <v>15</v>
      </c>
      <c r="C12" s="5" t="str">
        <f>"elektrische auto's in "&amp;INDEX('[1] maatregelen (potentieel)'!B1:H1,1,A1)</f>
        <v>elektrische auto's in Dordrecht</v>
      </c>
      <c r="D12" s="17"/>
      <c r="E12" s="6" t="s">
        <v>28</v>
      </c>
      <c r="F12" s="40">
        <f>B12*'[1]elektrische_auto'!B65/1000</f>
        <v>0.3865263157894737</v>
      </c>
      <c r="G12" s="41">
        <f t="shared" si="0"/>
        <v>0.0023425837320574165</v>
      </c>
      <c r="H12" s="17"/>
    </row>
    <row r="13" spans="1:8" ht="15">
      <c r="A13" s="1"/>
      <c r="B13" s="39">
        <v>500</v>
      </c>
      <c r="C13" s="7" t="str">
        <f>"van de "&amp;INDEX('[1] maatregelen (potentieel)'!B4:H4,1,'[1]Invoer Pakketkeuze'!A1)&amp;" corporatiewoningen 2 labels verbeterd"</f>
        <v>van de 2552 corporatiewoningen 2 labels verbeterd</v>
      </c>
      <c r="D13" s="17"/>
      <c r="E13" s="8" t="s">
        <v>24</v>
      </c>
      <c r="F13" s="44">
        <f>'[1]corporatiewoningen'!B$30*'[1]Invoer Pakketkeuze'!B13/1000</f>
        <v>12.9</v>
      </c>
      <c r="G13" s="41">
        <f t="shared" si="0"/>
        <v>0.07818181818181819</v>
      </c>
      <c r="H13" s="17"/>
    </row>
    <row r="14" spans="1:8" ht="15">
      <c r="A14" s="1"/>
      <c r="B14" s="39">
        <v>435</v>
      </c>
      <c r="C14" s="7" t="str">
        <f>"van de "&amp;INDEX('[1] maatregelen (potentieel)'!B5:H5,1,'[1]Invoer Pakketkeuze'!A1)&amp;" particuliere woningen 2 labels verbeterd"</f>
        <v>van de 4347 particuliere woningen 2 labels verbeterd</v>
      </c>
      <c r="D14" s="17"/>
      <c r="E14" s="8" t="s">
        <v>26</v>
      </c>
      <c r="F14" s="44">
        <f>'[1]corporatiewoningen'!B$30*'[1]Invoer Pakketkeuze'!B14/1000</f>
        <v>11.223</v>
      </c>
      <c r="G14" s="41">
        <f t="shared" si="0"/>
        <v>0.06801818181818182</v>
      </c>
      <c r="H14" s="17"/>
    </row>
    <row r="15" spans="1:8" ht="15">
      <c r="A15" s="1"/>
      <c r="B15" s="39">
        <v>80</v>
      </c>
      <c r="C15" s="7" t="s">
        <v>36</v>
      </c>
      <c r="D15" s="17"/>
      <c r="E15" s="8" t="s">
        <v>27</v>
      </c>
      <c r="F15" s="40">
        <f>B15*'[1]warmte (2)'!J5/1000</f>
        <v>0.8</v>
      </c>
      <c r="G15" s="41">
        <f t="shared" si="0"/>
        <v>0.0048484848484848485</v>
      </c>
      <c r="H15" s="17"/>
    </row>
    <row r="16" spans="1:8" ht="15">
      <c r="A16" s="1"/>
      <c r="B16" s="39">
        <v>5</v>
      </c>
      <c r="C16" s="7" t="s">
        <v>35</v>
      </c>
      <c r="D16" s="17"/>
      <c r="E16" s="8" t="s">
        <v>21</v>
      </c>
      <c r="F16" s="44">
        <f>B16/100*INDEX('[1]warmte (2)'!C13:I13,1,'[1]Invoer Pakketkeuze'!A1)</f>
        <v>3.2</v>
      </c>
      <c r="G16" s="41">
        <f t="shared" si="0"/>
        <v>0.019393939393939394</v>
      </c>
      <c r="H16" s="17"/>
    </row>
    <row r="17" spans="1:8" ht="15">
      <c r="A17" s="4"/>
      <c r="B17" s="45">
        <v>1</v>
      </c>
      <c r="C17" s="7" t="s">
        <v>39</v>
      </c>
      <c r="D17" s="17"/>
      <c r="E17" s="9" t="s">
        <v>22</v>
      </c>
      <c r="F17" s="44">
        <f>(INDEX('[1]kralen'!D61:D67,'[1]Invoer Pakketkeuze'!A1,1)+INDEX('[1]kralen'!D96:D102,'[1]Invoer Pakketkeuze'!A1,1))*B17</f>
        <v>32</v>
      </c>
      <c r="G17" s="41">
        <f t="shared" si="0"/>
        <v>0.19393939393939394</v>
      </c>
      <c r="H17" s="17"/>
    </row>
    <row r="18" spans="1:8" ht="15">
      <c r="A18" s="10"/>
      <c r="B18" s="39">
        <v>10</v>
      </c>
      <c r="C18" s="7" t="s">
        <v>18</v>
      </c>
      <c r="D18" s="17"/>
      <c r="E18" s="8" t="s">
        <v>23</v>
      </c>
      <c r="F18" s="44">
        <f>B18/100*INDEX('[1] maatregelen (potentieel)'!B9:H9,1,'[1]Invoer Pakketkeuze'!A1)</f>
        <v>27</v>
      </c>
      <c r="G18" s="41">
        <f t="shared" si="0"/>
        <v>0.16363636363636364</v>
      </c>
      <c r="H18" s="17"/>
    </row>
    <row r="19" spans="1:8" ht="15.75" thickBot="1">
      <c r="A19" s="4"/>
      <c r="B19" s="46"/>
      <c r="C19" s="11"/>
      <c r="D19" s="13"/>
      <c r="E19" s="12"/>
      <c r="F19" s="48"/>
      <c r="G19" s="41"/>
      <c r="H19" s="17"/>
    </row>
    <row r="20" spans="1:8" ht="15.75" thickBot="1">
      <c r="A20" s="4"/>
      <c r="B20" s="49"/>
      <c r="C20" s="13" t="s">
        <v>33</v>
      </c>
      <c r="D20" s="13"/>
      <c r="E20" s="64"/>
      <c r="F20" s="48">
        <f>SUM(F11:F19)</f>
        <v>88.77432631578947</v>
      </c>
      <c r="G20" s="50">
        <f>F20/C$35</f>
        <v>0.5380262200956938</v>
      </c>
      <c r="H20" s="20"/>
    </row>
    <row r="21" spans="1:8" ht="15">
      <c r="A21" s="4"/>
      <c r="B21" s="39">
        <v>2</v>
      </c>
      <c r="C21" s="7" t="s">
        <v>15</v>
      </c>
      <c r="D21" s="42"/>
      <c r="E21" s="3" t="s">
        <v>29</v>
      </c>
      <c r="F21" s="44">
        <f>B21*'[1]Windturbines op land'!D43</f>
        <v>47.52</v>
      </c>
      <c r="G21" s="41">
        <f aca="true" t="shared" si="1" ref="G21:G31">F21/C$36</f>
        <v>0.9504</v>
      </c>
      <c r="H21" s="20"/>
    </row>
    <row r="22" spans="1:8" ht="15">
      <c r="A22" s="4"/>
      <c r="B22" s="39">
        <v>0</v>
      </c>
      <c r="C22" s="7" t="s">
        <v>7</v>
      </c>
      <c r="D22" s="42"/>
      <c r="E22" s="8" t="s">
        <v>30</v>
      </c>
      <c r="F22" s="40">
        <f>B22*'[1]Kleine windturbines'!D23/'[1]Kleine windturbines'!B23</f>
        <v>0</v>
      </c>
      <c r="G22" s="41">
        <f t="shared" si="1"/>
        <v>0</v>
      </c>
      <c r="H22" s="20"/>
    </row>
    <row r="23" spans="1:8" ht="15">
      <c r="A23" s="4"/>
      <c r="B23" s="39">
        <v>0</v>
      </c>
      <c r="C23" s="7" t="s">
        <v>37</v>
      </c>
      <c r="D23" s="42"/>
      <c r="E23" s="8"/>
      <c r="F23" s="40">
        <f>B23*'[1]Wind op Zee'!E25*3.6/1000</f>
        <v>0</v>
      </c>
      <c r="G23" s="41">
        <f t="shared" si="1"/>
        <v>0</v>
      </c>
      <c r="H23" s="20"/>
    </row>
    <row r="24" spans="1:8" ht="15">
      <c r="A24" s="4"/>
      <c r="B24" s="51">
        <v>1</v>
      </c>
      <c r="C24" s="7" t="s">
        <v>38</v>
      </c>
      <c r="D24" s="42"/>
      <c r="E24" s="8"/>
      <c r="F24" s="40">
        <f>INDEX('[1] maatregelen (potentieel)'!B23:H23,1,'[1]Invoer Pakketkeuze'!A1)*B24</f>
        <v>11.488677406421994</v>
      </c>
      <c r="G24" s="41">
        <f t="shared" si="1"/>
        <v>0.22977354812843986</v>
      </c>
      <c r="H24" s="20"/>
    </row>
    <row r="25" spans="1:8" ht="18">
      <c r="A25" s="4"/>
      <c r="B25" s="39">
        <v>0</v>
      </c>
      <c r="C25" s="7" t="s">
        <v>40</v>
      </c>
      <c r="D25" s="42"/>
      <c r="E25" s="8"/>
      <c r="F25" s="40">
        <f>'[1]Zon PV woningen'!C$31/1000/10*'[1]Invoer Pakketkeuze'!B25</f>
        <v>0</v>
      </c>
      <c r="G25" s="41">
        <f t="shared" si="1"/>
        <v>0</v>
      </c>
      <c r="H25" s="20"/>
    </row>
    <row r="26" spans="1:8" ht="15">
      <c r="A26" s="14"/>
      <c r="B26" s="39">
        <v>1300</v>
      </c>
      <c r="C26" s="7" t="str">
        <f>"m2 zon op het totaal aan "&amp;INDEX('[1] maatregelen (potentieel)'!B14:H14,1,'[1]Invoer Pakketkeuze'!A1)&amp;" m2 gemeent. gebouwen"</f>
        <v>m2 zon op het totaal aan 2600 m2 gemeent. gebouwen</v>
      </c>
      <c r="D26" s="42"/>
      <c r="E26" s="8" t="s">
        <v>32</v>
      </c>
      <c r="F26" s="40">
        <f>'[1]Zon PV woningen'!C$31/1000/10*'[1]Invoer Pakketkeuze'!B26</f>
        <v>0.52416</v>
      </c>
      <c r="G26" s="41">
        <f t="shared" si="1"/>
        <v>0.0104832</v>
      </c>
      <c r="H26" s="20"/>
    </row>
    <row r="27" spans="1:8" ht="15">
      <c r="A27" s="1"/>
      <c r="B27" s="39">
        <v>160</v>
      </c>
      <c r="C27" s="7" t="str">
        <f>"woningen van de "&amp;INDEX('[1] maatregelen (potentieel)'!B4:H4,1,'[1]Invoer Pakketkeuze'!A1)+INDEX('[1] maatregelen (potentieel)'!B5:H5,1,'[1]Invoer Pakketkeuze'!A1)+INDEX('[1] maatregelen (potentieel)'!B6:H6,1,'[1]Invoer Pakketkeuze'!A1)&amp;" woningen met zonnecellen"</f>
        <v>woningen van de 7985 woningen met zonnecellen</v>
      </c>
      <c r="D27" s="42"/>
      <c r="E27" s="8" t="s">
        <v>31</v>
      </c>
      <c r="F27" s="40">
        <f>'[1]Zon PV woningen'!C31/1000*'[1]Invoer Pakketkeuze'!B27</f>
        <v>0.64512</v>
      </c>
      <c r="G27" s="41">
        <f t="shared" si="1"/>
        <v>0.012902400000000001</v>
      </c>
      <c r="H27" s="20"/>
    </row>
    <row r="28" spans="1:8" ht="15">
      <c r="A28" s="4"/>
      <c r="B28" s="52">
        <v>1</v>
      </c>
      <c r="C28" s="7" t="s">
        <v>10</v>
      </c>
      <c r="D28" s="17"/>
      <c r="E28" s="8"/>
      <c r="F28" s="40">
        <f>INDEX('[1] maatregelen (potentieel)'!B19:H19,1,'[1]Invoer Pakketkeuze'!A1)*'[1] maatregelen (potentieel)'!I19*B28</f>
        <v>0.33333333333333337</v>
      </c>
      <c r="G28" s="41">
        <f t="shared" si="1"/>
        <v>0.006666666666666667</v>
      </c>
      <c r="H28" s="17"/>
    </row>
    <row r="29" spans="1:8" ht="15">
      <c r="A29" s="4"/>
      <c r="B29" s="52">
        <v>1</v>
      </c>
      <c r="C29" s="7" t="s">
        <v>11</v>
      </c>
      <c r="D29" s="17"/>
      <c r="E29" s="43"/>
      <c r="F29" s="40">
        <f>INDEX('[1] maatregelen (potentieel)'!B21:H21,1,'[1]Invoer Pakketkeuze'!A$1)*'[1] maatregelen (potentieel)'!I21*B29</f>
        <v>1.8</v>
      </c>
      <c r="G29" s="41">
        <f t="shared" si="1"/>
        <v>0.036000000000000004</v>
      </c>
      <c r="H29" s="17"/>
    </row>
    <row r="30" spans="1:8" ht="15.75" thickBot="1">
      <c r="A30" s="4"/>
      <c r="B30" s="53">
        <v>1</v>
      </c>
      <c r="C30" s="11" t="s">
        <v>12</v>
      </c>
      <c r="D30" s="13"/>
      <c r="E30" s="47"/>
      <c r="F30" s="54">
        <f>INDEX('[1] maatregelen (potentieel)'!B20:H20,1,'[1]Invoer Pakketkeuze'!A$1)*'[1] maatregelen (potentieel)'!I20*B30</f>
        <v>2.786919967213115</v>
      </c>
      <c r="G30" s="41">
        <f t="shared" si="1"/>
        <v>0.0557383993442623</v>
      </c>
      <c r="H30" s="17"/>
    </row>
    <row r="31" spans="2:8" ht="15.75" thickBot="1">
      <c r="B31" s="55"/>
      <c r="C31" s="15" t="s">
        <v>34</v>
      </c>
      <c r="D31" s="56"/>
      <c r="E31" s="56"/>
      <c r="F31" s="48">
        <f>SUM(F21:F30)</f>
        <v>65.09821070696844</v>
      </c>
      <c r="G31" s="50">
        <f t="shared" si="1"/>
        <v>1.3019642141393688</v>
      </c>
      <c r="H31" s="17"/>
    </row>
    <row r="32" spans="7:8" ht="15">
      <c r="G32" s="57"/>
      <c r="H32" s="16"/>
    </row>
    <row r="35" spans="1:5" ht="15">
      <c r="A35" s="58">
        <v>0.1</v>
      </c>
      <c r="B35" s="16" t="s">
        <v>1</v>
      </c>
      <c r="C35" s="16">
        <f>INDEX('[1] maatregelen (potentieel)'!B2:H2,1,'[1]Invoer Pakketkeuze'!A$1)</f>
        <v>165</v>
      </c>
      <c r="D35" s="16" t="s">
        <v>3</v>
      </c>
      <c r="E35" s="16"/>
    </row>
    <row r="36" spans="1:5" ht="15">
      <c r="A36" s="58">
        <v>0.03</v>
      </c>
      <c r="B36" s="16" t="s">
        <v>2</v>
      </c>
      <c r="C36" s="16">
        <f>INDEX('[1] maatregelen (potentieel)'!B3:H3,1,'[1]Invoer Pakketkeuze'!A$1)</f>
        <v>50</v>
      </c>
      <c r="D36" s="16" t="s">
        <v>3</v>
      </c>
      <c r="E36" s="16"/>
    </row>
    <row r="37" spans="1:5" ht="15">
      <c r="A37" s="16"/>
      <c r="B37" s="16"/>
      <c r="C37" s="16"/>
      <c r="D37" s="16"/>
      <c r="E37" s="16"/>
    </row>
    <row r="38" spans="1:5" ht="15">
      <c r="A38" s="62" t="str">
        <f>D1</f>
        <v>Alblasserdam 2015</v>
      </c>
      <c r="B38" s="16" t="s">
        <v>8</v>
      </c>
      <c r="C38" s="16" t="s">
        <v>4</v>
      </c>
      <c r="D38" s="16"/>
      <c r="E38" s="16"/>
    </row>
    <row r="39" spans="1:3" ht="15">
      <c r="A39" s="63" t="s">
        <v>5</v>
      </c>
      <c r="B39" s="19">
        <f>C35</f>
        <v>165</v>
      </c>
      <c r="C39" s="59">
        <f>SUM(F11:F19)</f>
        <v>88.77432631578947</v>
      </c>
    </row>
    <row r="40" spans="1:3" ht="15">
      <c r="A40" s="63" t="s">
        <v>6</v>
      </c>
      <c r="B40" s="19">
        <f>C36</f>
        <v>50</v>
      </c>
      <c r="C40" s="59">
        <f>SUM(F21:F30)</f>
        <v>65.09821070696844</v>
      </c>
    </row>
  </sheetData>
  <conditionalFormatting sqref="E11 E21:E30 E13:E16 E18:E19">
    <cfRule type="cellIs" priority="1" dxfId="0" operator="equal" stopIfTrue="1">
      <formula>1</formula>
    </cfRule>
  </conditionalFormatting>
  <conditionalFormatting sqref="B21:B30 B11:B19">
    <cfRule type="cellIs" priority="2" dxfId="0" operator="greaterThan" stopIfTrue="1">
      <formula>0</formula>
    </cfRule>
    <cfRule type="cellIs" priority="3" dxfId="1" operator="equal" stopIfTrue="1">
      <formula>0</formula>
    </cfRule>
  </conditionalFormatting>
  <hyperlinks>
    <hyperlink ref="C13" location="corporatiewoningen!A1" display="Van de 25.000 corporatiewoningen 2 labels verbeterd"/>
    <hyperlink ref="C11" location="'energie op maat'!A1" display="Huishoudens bereikt met Energie op maat"/>
    <hyperlink ref="C18" location="'energiebesparing bedrijven'!A1" display="% energiebesparing bedrijven"/>
    <hyperlink ref="C15" location="'Woningen warmtelevering'!A1" display="Woningen warmtelevering"/>
    <hyperlink ref="C21" location="'Windturbines op land'!A1" display="windturbines op land"/>
    <hyperlink ref="C22" location="'Kleine windturbines'!A1" display="Kleine windturbines"/>
    <hyperlink ref="C23" location="'Wind op Zee'!A1" display="MW Wind op zee"/>
    <hyperlink ref="C24" location="'Deelneming HVC'!A1" display="Deelneming HVC (ja = 1, nee =0)"/>
    <hyperlink ref="C25" location="Zonneweide!A1" display="m2 zonneweide"/>
    <hyperlink ref="C26" location="'Gemeentelijke gebouwen'!A1" display="m2 zon gemeent. gebouwen"/>
    <hyperlink ref="C27" location="'Zon PV woningen'!A1" display="woningen met zonnecellen"/>
    <hyperlink ref="C28" location="Snoeihout!A1" display="Duurzame energie uit snoeihout (ja = 1, nee =0)"/>
    <hyperlink ref="C29" location="Afvalhout!A1" display="Duurzame energie uit afvalhout (ja = 1, nee =0)"/>
    <hyperlink ref="C30" location="gft!A1" display="vergisting GFT  (ja = 1, nee =0)"/>
    <hyperlink ref="C14" location="corporatiewoningen!A1" display="Van de 25.000 corporatiewoningen 2 labels verbeterd"/>
    <hyperlink ref="C12" location="elektrische_auto!A1" display="elektrische_auto!A1"/>
    <hyperlink ref="C16" location="'Woningen warmtelevering'!A1" display="Duurzame warmtevoorziening kantoren (in procenten)"/>
    <hyperlink ref="C17" location="kralen!A1" display="Duurzame collectieve warmtevoorziening &quot;kralen&quot; (ja=1, nee=0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Drechtsteden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ssp001</dc:creator>
  <cp:keywords/>
  <dc:description/>
  <cp:lastModifiedBy>Rieneke van der Net</cp:lastModifiedBy>
  <dcterms:created xsi:type="dcterms:W3CDTF">2012-10-30T16:45:26Z</dcterms:created>
  <dcterms:modified xsi:type="dcterms:W3CDTF">2012-11-16T12:43:44Z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