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Projecten Alblasserdam\0904 -Fietsverbinding deelgebied 1,3,4  Beneden Merwederoute aan BAR\Plan van aanpak\2016 febr4  definitief PvA met bijlagen\"/>
    </mc:Choice>
  </mc:AlternateContent>
  <bookViews>
    <workbookView xWindow="0" yWindow="0" windowWidth="20730" windowHeight="11385" tabRatio="819" activeTab="1"/>
  </bookViews>
  <sheets>
    <sheet name="input voorstel" sheetId="8" r:id="rId1"/>
    <sheet name="input mobscan" sheetId="9" r:id="rId2"/>
    <sheet name="Output Mobiliteitsscan" sheetId="6" r:id="rId3"/>
    <sheet name="KEA Berekening" sheetId="7" r:id="rId4"/>
  </sheets>
  <calcPr calcId="152511"/>
</workbook>
</file>

<file path=xl/calcChain.xml><?xml version="1.0" encoding="utf-8"?>
<calcChain xmlns="http://schemas.openxmlformats.org/spreadsheetml/2006/main">
  <c r="F77" i="6" l="1"/>
  <c r="E10" i="7"/>
  <c r="E9" i="7"/>
  <c r="M83" i="6"/>
  <c r="L83" i="6"/>
  <c r="M81" i="6"/>
  <c r="L81" i="6"/>
  <c r="M80" i="6"/>
  <c r="L80" i="6"/>
  <c r="K80" i="6"/>
  <c r="J80" i="6"/>
  <c r="I80" i="6"/>
  <c r="M79" i="6"/>
  <c r="L79" i="6"/>
  <c r="K79" i="6"/>
  <c r="J79" i="6"/>
  <c r="I79" i="6"/>
  <c r="M78" i="6"/>
  <c r="L78" i="6"/>
  <c r="K78" i="6"/>
  <c r="J78" i="6"/>
  <c r="I78" i="6"/>
  <c r="M77" i="6"/>
  <c r="L77" i="6"/>
  <c r="K77" i="6"/>
  <c r="J77" i="6"/>
  <c r="I77" i="6"/>
  <c r="F83" i="6"/>
  <c r="E83" i="6"/>
  <c r="F81" i="6"/>
  <c r="E81" i="6"/>
  <c r="E78" i="6"/>
  <c r="F78" i="6"/>
  <c r="E79" i="6"/>
  <c r="F79" i="6"/>
  <c r="E80" i="6"/>
  <c r="F80" i="6"/>
  <c r="E77" i="6"/>
  <c r="B78" i="6"/>
  <c r="C78" i="6"/>
  <c r="D78" i="6"/>
  <c r="B79" i="6"/>
  <c r="C79" i="6"/>
  <c r="D79" i="6"/>
  <c r="B80" i="6"/>
  <c r="C80" i="6"/>
  <c r="D80" i="6"/>
  <c r="C77" i="6"/>
  <c r="D77" i="6"/>
  <c r="B77" i="6"/>
  <c r="C62" i="6"/>
  <c r="D62" i="6"/>
  <c r="E62" i="6"/>
  <c r="C63" i="6"/>
  <c r="D63" i="6"/>
  <c r="E63" i="6"/>
  <c r="C64" i="6"/>
  <c r="D64" i="6"/>
  <c r="E64" i="6"/>
  <c r="C65" i="6"/>
  <c r="D65" i="6"/>
  <c r="E65" i="6"/>
  <c r="C66" i="6"/>
  <c r="D66" i="6"/>
  <c r="E66" i="6"/>
  <c r="C67" i="6"/>
  <c r="D67" i="6"/>
  <c r="E67" i="6"/>
  <c r="C68" i="6"/>
  <c r="D68" i="6"/>
  <c r="E68" i="6"/>
  <c r="C69" i="6"/>
  <c r="D69" i="6"/>
  <c r="E69" i="6"/>
  <c r="B69" i="6"/>
  <c r="B63" i="6"/>
  <c r="B64" i="6"/>
  <c r="B65" i="6"/>
  <c r="B66" i="6"/>
  <c r="B67" i="6"/>
  <c r="B68" i="6"/>
  <c r="B62" i="6"/>
  <c r="G9" i="7" l="1"/>
  <c r="I63" i="6"/>
  <c r="J63" i="6"/>
  <c r="K63" i="6"/>
  <c r="L63" i="6"/>
  <c r="I64" i="6"/>
  <c r="J64" i="6"/>
  <c r="K64" i="6"/>
  <c r="L64" i="6"/>
  <c r="I65" i="6"/>
  <c r="J65" i="6"/>
  <c r="K65" i="6"/>
  <c r="L65" i="6"/>
  <c r="I66" i="6"/>
  <c r="J66" i="6"/>
  <c r="K66" i="6"/>
  <c r="L66" i="6"/>
  <c r="I67" i="6"/>
  <c r="J67" i="6"/>
  <c r="K67" i="6"/>
  <c r="L67" i="6"/>
  <c r="I68" i="6"/>
  <c r="J68" i="6"/>
  <c r="K68" i="6"/>
  <c r="L68" i="6"/>
  <c r="I69" i="6"/>
  <c r="J69" i="6"/>
  <c r="K69" i="6"/>
  <c r="L69" i="6"/>
  <c r="J62" i="6"/>
  <c r="K62" i="6"/>
  <c r="L62" i="6"/>
  <c r="I62" i="6"/>
  <c r="E59" i="9"/>
  <c r="E58" i="9"/>
  <c r="E7" i="9"/>
  <c r="E6" i="9"/>
  <c r="I20" i="7" l="1"/>
  <c r="T4" i="7"/>
  <c r="S4" i="7"/>
  <c r="R4" i="7"/>
  <c r="Q4" i="7"/>
  <c r="S3" i="7"/>
  <c r="R3" i="7"/>
  <c r="Q3" i="7"/>
  <c r="T3" i="7"/>
  <c r="H4" i="7" l="1"/>
  <c r="H3" i="7"/>
  <c r="I4" i="7" l="1"/>
  <c r="U4" i="7"/>
  <c r="I3" i="7"/>
  <c r="U3" i="7"/>
  <c r="J3" i="7" l="1"/>
  <c r="V3" i="7"/>
  <c r="J4" i="7"/>
  <c r="V4" i="7"/>
  <c r="F17" i="7"/>
  <c r="B15" i="7"/>
  <c r="A15" i="7"/>
  <c r="A13" i="7"/>
  <c r="C10" i="7"/>
  <c r="C9" i="7"/>
  <c r="B9" i="7"/>
  <c r="A9" i="7"/>
  <c r="B7" i="7"/>
  <c r="B13" i="7" s="1"/>
  <c r="A7" i="7"/>
  <c r="AA2" i="7"/>
  <c r="Z2" i="7"/>
  <c r="Z15" i="7" s="1"/>
  <c r="Y2" i="7"/>
  <c r="Y15" i="7" s="1"/>
  <c r="X2" i="7"/>
  <c r="W2" i="7"/>
  <c r="W15" i="7" s="1"/>
  <c r="V2" i="7"/>
  <c r="V15" i="7" s="1"/>
  <c r="U2" i="7"/>
  <c r="U15" i="7" s="1"/>
  <c r="T2" i="7"/>
  <c r="S2" i="7"/>
  <c r="R2" i="7"/>
  <c r="R15" i="7" s="1"/>
  <c r="Q2" i="7"/>
  <c r="Q9" i="7" s="1"/>
  <c r="G10" i="7"/>
  <c r="F10" i="7"/>
  <c r="F9" i="7"/>
  <c r="D15" i="7" s="1"/>
  <c r="K4" i="7" l="1"/>
  <c r="W4" i="7"/>
  <c r="K3" i="7"/>
  <c r="W3" i="7"/>
  <c r="J17" i="7"/>
  <c r="X9" i="7"/>
  <c r="T15" i="7"/>
  <c r="T9" i="7"/>
  <c r="H15" i="7"/>
  <c r="S15" i="7"/>
  <c r="AA9" i="7"/>
  <c r="S9" i="7"/>
  <c r="E15" i="7"/>
  <c r="Q15" i="7"/>
  <c r="U9" i="7"/>
  <c r="Y9" i="7"/>
  <c r="W9" i="7"/>
  <c r="AA15" i="7"/>
  <c r="D16" i="7"/>
  <c r="H16" i="7" s="1"/>
  <c r="X15" i="7"/>
  <c r="E16" i="7"/>
  <c r="I16" i="7" s="1"/>
  <c r="R9" i="7"/>
  <c r="V9" i="7"/>
  <c r="Z9" i="7"/>
  <c r="J16" i="7" l="1"/>
  <c r="J15" i="7"/>
  <c r="L3" i="7"/>
  <c r="X3" i="7"/>
  <c r="L4" i="7"/>
  <c r="X4" i="7"/>
  <c r="I15" i="7"/>
  <c r="E17" i="7"/>
  <c r="I17" i="7" s="1"/>
  <c r="D17" i="7"/>
  <c r="H17" i="7" s="1"/>
  <c r="M4" i="7" l="1"/>
  <c r="Z4" i="7" s="1"/>
  <c r="Y4" i="7"/>
  <c r="M3" i="7"/>
  <c r="Z3" i="7" s="1"/>
  <c r="Y3" i="7"/>
  <c r="T17" i="7"/>
  <c r="T11" i="7"/>
  <c r="T10" i="7"/>
  <c r="T16" i="7"/>
  <c r="W16" i="7"/>
  <c r="W10" i="7"/>
  <c r="X17" i="7"/>
  <c r="X11" i="7"/>
  <c r="X10" i="7"/>
  <c r="X16" i="7"/>
  <c r="W11" i="7"/>
  <c r="W17" i="7"/>
  <c r="D10" i="7"/>
  <c r="N4" i="7"/>
  <c r="AA4" i="7" s="1"/>
  <c r="N3" i="7"/>
  <c r="AA3" i="7" s="1"/>
  <c r="D9" i="7"/>
  <c r="T12" i="7" l="1"/>
  <c r="W18" i="7"/>
  <c r="X18" i="7"/>
  <c r="Q16" i="7"/>
  <c r="Q10" i="7"/>
  <c r="V17" i="7"/>
  <c r="V11" i="7"/>
  <c r="S10" i="7"/>
  <c r="S16" i="7"/>
  <c r="Q17" i="7"/>
  <c r="Q11" i="7"/>
  <c r="R17" i="7"/>
  <c r="R11" i="7"/>
  <c r="X12" i="7"/>
  <c r="Y10" i="7"/>
  <c r="Y16" i="7"/>
  <c r="U17" i="7"/>
  <c r="U11" i="7"/>
  <c r="AA16" i="7"/>
  <c r="AA10" i="7"/>
  <c r="AA17" i="7"/>
  <c r="AA11" i="7"/>
  <c r="W12" i="7"/>
  <c r="T18" i="7"/>
  <c r="U10" i="7"/>
  <c r="U16" i="7"/>
  <c r="Z16" i="7"/>
  <c r="Z10" i="7"/>
  <c r="R10" i="7"/>
  <c r="R16" i="7"/>
  <c r="V16" i="7"/>
  <c r="V10" i="7"/>
  <c r="Z17" i="7"/>
  <c r="Z11" i="7"/>
  <c r="S11" i="7"/>
  <c r="S17" i="7"/>
  <c r="Y17" i="7"/>
  <c r="Y11" i="7"/>
  <c r="M15" i="7" l="1"/>
  <c r="M16" i="7"/>
  <c r="S12" i="7"/>
  <c r="V12" i="7"/>
  <c r="AA12" i="7"/>
  <c r="U18" i="7"/>
  <c r="V18" i="7"/>
  <c r="R18" i="7"/>
  <c r="AA18" i="7"/>
  <c r="Z12" i="7"/>
  <c r="Y18" i="7"/>
  <c r="Q18" i="7"/>
  <c r="R12" i="7"/>
  <c r="Z18" i="7"/>
  <c r="U12" i="7"/>
  <c r="Q12" i="7"/>
  <c r="S18" i="7"/>
  <c r="Y12" i="7"/>
  <c r="M17" i="7" l="1"/>
</calcChain>
</file>

<file path=xl/sharedStrings.xml><?xml version="1.0" encoding="utf-8"?>
<sst xmlns="http://schemas.openxmlformats.org/spreadsheetml/2006/main" count="417" uniqueCount="145">
  <si>
    <t>Totaal</t>
  </si>
  <si>
    <t>Ochtendspits</t>
  </si>
  <si>
    <t>Avondspits</t>
  </si>
  <si>
    <t>Logboek van variant</t>
  </si>
  <si>
    <t>Dit scenario is gebaseerd op de volgende bronnen::</t>
  </si>
  <si>
    <t>bron snelheden ( Auto ): Foto 2016 Here en NRMs</t>
  </si>
  <si>
    <t>Dagdeel: ochtend</t>
  </si>
  <si>
    <t>bron hb-matrix: Rotterdam 2015 Milieu</t>
  </si>
  <si>
    <t>Maatregelen genomen::</t>
  </si>
  <si>
    <t>Dagdeel: avond</t>
  </si>
  <si>
    <t>Alle</t>
  </si>
  <si>
    <t>0 - 7,5</t>
  </si>
  <si>
    <t>7,5 - 30</t>
  </si>
  <si>
    <t>&gt; 30</t>
  </si>
  <si>
    <t>hemelsbrede snelheid</t>
  </si>
  <si>
    <t>aankomsten en vertrekken</t>
  </si>
  <si>
    <t>totaal aankomsten en vertrekken</t>
  </si>
  <si>
    <t>reistijd alle ritten (minuten)</t>
  </si>
  <si>
    <t>waarvan vertraagd</t>
  </si>
  <si>
    <t>reistijd donkerrode ritten</t>
  </si>
  <si>
    <t>2.35</t>
  </si>
  <si>
    <t>gemeente</t>
  </si>
  <si>
    <t>~nrm 2020 rc icm here snelheden som van sterk vertraagde vracht en autoritten van en naar gemeente voor beide spitsen naar oorzaak~:</t>
  </si>
  <si>
    <r>
      <t>som van sterk vertraagde ritten van</t>
    </r>
    <r>
      <rPr>
        <b/>
        <u/>
        <sz val="8"/>
        <color indexed="18"/>
        <rFont val="Verdana"/>
        <family val="2"/>
      </rPr>
      <t>en</t>
    </r>
    <r>
      <rPr>
        <b/>
        <sz val="8"/>
        <color indexed="18"/>
        <rFont val="Verdana"/>
        <family val="2"/>
      </rPr>
      <t> naar gemeente</t>
    </r>
    <r>
      <rPr>
        <b/>
        <u/>
        <sz val="8"/>
        <color indexed="18"/>
        <rFont val="Verdana"/>
        <family val="2"/>
      </rPr>
      <t>uitsluitend</t>
    </r>
    <r>
      <rPr>
        <b/>
        <sz val="8"/>
        <color indexed="18"/>
        <rFont val="Verdana"/>
        <family val="2"/>
      </rPr>
      <t> voor geselecteerde periode en modaliteit</t>
    </r>
  </si>
  <si>
    <t>overbelasting</t>
  </si>
  <si>
    <t>lage ont-</t>
  </si>
  <si>
    <t>omrijden</t>
  </si>
  <si>
    <t>~ritten aantal~</t>
  </si>
  <si>
    <t>vertraging (uren)</t>
  </si>
  <si>
    <t>werpsnelheid</t>
  </si>
  <si>
    <t>Heel model</t>
  </si>
  <si>
    <t>-</t>
  </si>
  <si>
    <t>Alle ritten (dus niet alleen sterk vertraagd)</t>
  </si>
  <si>
    <t>VERSCHIL</t>
  </si>
  <si>
    <t>reistijd alle ritten (minuten) </t>
  </si>
  <si>
    <t>Code</t>
  </si>
  <si>
    <t>Project</t>
  </si>
  <si>
    <t>Structurele dagelijkse spitsmijdingen per uur</t>
  </si>
  <si>
    <t>RTD-BBV-00?</t>
  </si>
  <si>
    <t>Gem.</t>
  </si>
  <si>
    <t>Spitsperiode</t>
  </si>
  <si>
    <t>SPM 2017 (per uur)</t>
  </si>
  <si>
    <t>Bespaarde SVR (per uur)</t>
  </si>
  <si>
    <t>Verschil verliesuren per uur 2017</t>
  </si>
  <si>
    <t>SVR</t>
  </si>
  <si>
    <t>Alle ritten</t>
  </si>
  <si>
    <t>OS</t>
  </si>
  <si>
    <t>AS</t>
  </si>
  <si>
    <t>TOT</t>
  </si>
  <si>
    <t>Bespaarde verliesuren          per spits</t>
  </si>
  <si>
    <t>Relevante spitsuren per dag</t>
  </si>
  <si>
    <t>Relevante dagen per jaar</t>
  </si>
  <si>
    <t>Totaal bespaarde verliesuren 2017</t>
  </si>
  <si>
    <t>KEA kosten project</t>
  </si>
  <si>
    <t>Inc. BTW</t>
  </si>
  <si>
    <t>Kosten per bespaard verliesuur 2015-2024</t>
  </si>
  <si>
    <t>x 10/25*1,21</t>
  </si>
  <si>
    <t>Kosten</t>
  </si>
  <si>
    <t>KEA KOSTEN</t>
  </si>
  <si>
    <t>Aankomsten en Vertrekken elk apart gerekend, aantal ritten zal dus lager zijn~</t>
  </si>
  <si>
    <t>Verlaging aantal autoritten met percentage van huidige in geselecteerde zones vertrekkende en aankomende autoritten per afstandklasse::</t>
  </si>
  <si>
    <t>0 - 3 km</t>
  </si>
  <si>
    <t>3 - 7 km</t>
  </si>
  <si>
    <t>7 - 10 km</t>
  </si>
  <si>
    <t>10 - 15 km</t>
  </si>
  <si>
    <t>15 - 30 km</t>
  </si>
  <si>
    <t>DOEGROEP 1 reductie 40 ritten</t>
  </si>
  <si>
    <t>reductie Auto ritten door fietsprogramma</t>
  </si>
  <si>
    <t>Reductie voor 30 km: 0 %</t>
  </si>
  <si>
    <t>Reductie voor 3 km: 0 %</t>
  </si>
  <si>
    <t>OCHTENDSPITS</t>
  </si>
  <si>
    <t>AVONDSPITS</t>
  </si>
  <si>
    <t>Kwaliteitsimpuls Fiets Arnhem:</t>
  </si>
  <si>
    <t>Arnhem:</t>
  </si>
  <si>
    <t>Toegepast op dit plan:</t>
  </si>
  <si>
    <t>Spits automobilisten (let op: dit is iets anders dan spitsritten!)</t>
  </si>
  <si>
    <t>~ongeveer 80% spitsritten</t>
  </si>
  <si>
    <t>Bereikte doelgroep: 25%</t>
  </si>
  <si>
    <t>Deelnemers: 20%</t>
  </si>
  <si>
    <t>Structurele gedragsverandering gemiddeld 2,5 dag/week (50%)</t>
  </si>
  <si>
    <t>Bamdbreedte aangehouden van 40-80</t>
  </si>
  <si>
    <r>
      <t>·</t>
    </r>
    <r>
      <rPr>
        <sz val="7"/>
        <color theme="1"/>
        <rFont val="Times New Roman"/>
        <family val="1"/>
      </rPr>
      <t xml:space="preserve">         </t>
    </r>
    <r>
      <rPr>
        <sz val="9"/>
        <color theme="1"/>
        <rFont val="Verdana"/>
        <family val="2"/>
      </rPr>
      <t>Berekeningen met het Regionaal Verkeersmodel, in combinatie met de mobiliteitsscan bij de grote bedrijven binnen het doelgebied, resulteren in een verwachting dat er een  verschuiving van de auto naar de fiets op gaat treden. Kwantitatief zou deze verschuiving leiden tot naar schatting 35 -80  spitsmijdingen.</t>
    </r>
  </si>
  <si>
    <r>
      <t>·</t>
    </r>
    <r>
      <rPr>
        <sz val="7"/>
        <color theme="1"/>
        <rFont val="Times New Roman"/>
        <family val="1"/>
      </rPr>
      <t xml:space="preserve">         </t>
    </r>
    <r>
      <rPr>
        <sz val="9"/>
        <color theme="1"/>
        <rFont val="Verdana"/>
        <family val="2"/>
      </rPr>
      <t>De spitsmijdingen hebben een positief effect op de achterlandverbinding A15 Ridderkerk- Papendrecht (Sliedrecht), alsmede de knoop A16-A15 bij Ridderkerk.</t>
    </r>
  </si>
  <si>
    <r>
      <t>·</t>
    </r>
    <r>
      <rPr>
        <sz val="7"/>
        <color theme="1"/>
        <rFont val="Times New Roman"/>
        <family val="1"/>
      </rPr>
      <t xml:space="preserve">         </t>
    </r>
    <r>
      <rPr>
        <sz val="9"/>
        <color theme="1"/>
        <rFont val="Verdana"/>
        <family val="2"/>
      </rPr>
      <t>De verwachting is dat het maatregelenpakket, binnen het beschreven gebied</t>
    </r>
    <r>
      <rPr>
        <b/>
        <sz val="9"/>
        <color theme="1"/>
        <rFont val="Verdana"/>
        <family val="2"/>
      </rPr>
      <t xml:space="preserve"> ten oosten en ten westen van de rivier de Noord</t>
    </r>
    <r>
      <rPr>
        <sz val="9"/>
        <color theme="1"/>
        <rFont val="Verdana"/>
        <family val="2"/>
      </rPr>
      <t>, effect zal hebben op de keuze van de vervoerwijze ten gunste van de fiets. M</t>
    </r>
    <r>
      <rPr>
        <b/>
        <sz val="9"/>
        <color theme="1"/>
        <rFont val="Verdana"/>
        <family val="2"/>
      </rPr>
      <t xml:space="preserve">et name voor de korte verplaatsingen in het onderhavige gebied </t>
    </r>
    <r>
      <rPr>
        <sz val="9"/>
        <color theme="1"/>
        <rFont val="Verdana"/>
        <family val="2"/>
      </rPr>
      <t>waarvoor nu voor de auto wordt gekozen, moet de onderhavige fietsverbinding een verleidelijk alternatief worden. Het maatregelenpakket wordt nu al volgens het format van Fiets Filevrij op brede schaal gecommuniceerd met omwonenden en potentiële gebruikers. Deze communicatie en marketing wordt ook in de komende twee jaar verder uitgebouwd en voortgezet.</t>
    </r>
  </si>
  <si>
    <t>20151106 bar fiets OS</t>
  </si>
  <si>
    <t>Scenario aangemaakt op basis van 20151106 BAR rvmk OS</t>
  </si>
  <si>
    <t>bestuurlijk gebied:</t>
  </si>
  <si>
    <t>fietsprogramma toegepast op zones -1, -2,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-119, -120, -121, -122, -123, -124, -125, -126, -127, -128, -129, -130, -131, -132, -133, -134, -135, -136, -137, -138, -139, -140, -141, -142, -143, -144, -145, -146, -147, -148, -149:</t>
  </si>
  <si>
    <t>Reductie voor 7 km: 0 %</t>
  </si>
  <si>
    <t>Reductie voor 10 km: 0.277 %</t>
  </si>
  <si>
    <t>Reductie voor 15 km: 0.223 %</t>
  </si>
  <si>
    <t>20151106 bar fiets AS v2</t>
  </si>
  <si>
    <t>Scenario aangemaakt op basis van 20151106 BAR rvmk AS</t>
  </si>
  <si>
    <t>fietsprogramma toegepast op zones 0, -1, -2,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-107, -108, -109, -110, -111, -112, -113, -114, -115, -116, -117, -118, -119, -120, -121, -122, -123, -124, -125, -126, -127, -128, -129, -130, -131, -132, -133, -134, -135, -136, -137, -138, -139, -140, -141, -142, -143, -144, -145, -146, -147, -148, -149:</t>
  </si>
  <si>
    <t>Reductie voor 10 km: 0.228 %</t>
  </si>
  <si>
    <t>Reductie voor 15 km: 0.194 %</t>
  </si>
  <si>
    <t>20151106 BAR rvmk OS</t>
  </si>
  <si>
    <t>20151106 BAR rvmk AS</t>
  </si>
  <si>
    <t>nvt</t>
  </si>
  <si>
    <t>Selectie, aantal geselecteerde gebieden: 4</t>
  </si>
  <si>
    <r>
      <t xml:space="preserve">som van sterk vertraagde ritten van </t>
    </r>
    <r>
      <rPr>
        <u/>
        <sz val="10"/>
        <color theme="1"/>
        <rFont val="Arial"/>
        <family val="2"/>
      </rPr>
      <t>en</t>
    </r>
    <r>
      <rPr>
        <sz val="10"/>
        <color theme="1"/>
        <rFont val="Arial"/>
        <family val="2"/>
      </rPr>
      <t xml:space="preserve"> naar gemeente </t>
    </r>
    <r>
      <rPr>
        <u/>
        <sz val="10"/>
        <color theme="1"/>
        <rFont val="Arial"/>
        <family val="2"/>
      </rPr>
      <t>uitsluitend</t>
    </r>
    <r>
      <rPr>
        <sz val="10"/>
        <color theme="1"/>
        <rFont val="Arial"/>
        <family val="2"/>
      </rPr>
      <t xml:space="preserve"> voor geselecteerde periode en modaliteit</t>
    </r>
  </si>
  <si>
    <t>Hendrik-Ido-Ambacht</t>
  </si>
  <si>
    <t>Alblasserdam</t>
  </si>
  <si>
    <t>Ridderkerk</t>
  </si>
  <si>
    <t>Papendrecht</t>
  </si>
  <si>
    <r>
      <t xml:space="preserve">avond, alle motieven, auto, beide richtingen, Referentielijn: Rotterdam 2015 milieu hemelsbrede afstand </t>
    </r>
    <r>
      <rPr>
        <sz val="8"/>
        <color rgb="FFFFFFFF"/>
        <rFont val="Arial"/>
        <family val="2"/>
      </rPr>
      <t>8343</t>
    </r>
  </si>
  <si>
    <t>14.06</t>
  </si>
  <si>
    <t>7.47</t>
  </si>
  <si>
    <t>1.27</t>
  </si>
  <si>
    <t>20.41</t>
  </si>
  <si>
    <t>3.49</t>
  </si>
  <si>
    <t>50.15</t>
  </si>
  <si>
    <t>7.77</t>
  </si>
  <si>
    <t>18.44</t>
  </si>
  <si>
    <t>3.28</t>
  </si>
  <si>
    <t>11.6</t>
  </si>
  <si>
    <t>1.99</t>
  </si>
  <si>
    <t>23.83</t>
  </si>
  <si>
    <t>4.34</t>
  </si>
  <si>
    <t>53.91</t>
  </si>
  <si>
    <t>9.71</t>
  </si>
  <si>
    <r>
      <t xml:space="preserve">ochtend, alle motieven, auto, beide richtingen, Referentielijn: Rotterdam 2015 milieu hemelsbrede afstand </t>
    </r>
    <r>
      <rPr>
        <sz val="8"/>
        <color rgb="FFFFFFFF"/>
        <rFont val="Arial"/>
        <family val="2"/>
      </rPr>
      <t>8341</t>
    </r>
  </si>
  <si>
    <t>13.01</t>
  </si>
  <si>
    <t>1.62</t>
  </si>
  <si>
    <t>6.67</t>
  </si>
  <si>
    <t>0.75</t>
  </si>
  <si>
    <t>19.07</t>
  </si>
  <si>
    <t>2.53</t>
  </si>
  <si>
    <t>47.87</t>
  </si>
  <si>
    <t>18.22</t>
  </si>
  <si>
    <t>2.46</t>
  </si>
  <si>
    <t>11.36</t>
  </si>
  <si>
    <t>1.28</t>
  </si>
  <si>
    <t>23.89</t>
  </si>
  <si>
    <t>3.52</t>
  </si>
  <si>
    <t>54.23</t>
  </si>
  <si>
    <t>8.24</t>
  </si>
  <si>
    <r>
      <t xml:space="preserve">ochtend, alle motieven, auto, beide richtingen, Referentielijn: Rotterdam 2015 milieu hemelsbrede afstand </t>
    </r>
    <r>
      <rPr>
        <sz val="8"/>
        <color rgb="FFFFFFFF"/>
        <rFont val="Arial"/>
        <family val="2"/>
      </rPr>
      <t>8349</t>
    </r>
  </si>
  <si>
    <t>18.21</t>
  </si>
  <si>
    <t>2.45</t>
  </si>
  <si>
    <t>23.88</t>
  </si>
  <si>
    <t>54.24</t>
  </si>
  <si>
    <r>
      <t xml:space="preserve">avond, alle motieven, auto, beide richtingen, Referentielijn: Rotterdam 2015 milieu hemelsbrede afstand </t>
    </r>
    <r>
      <rPr>
        <sz val="8"/>
        <color rgb="FFFFFFFF"/>
        <rFont val="Arial"/>
        <family val="2"/>
      </rPr>
      <t>8351</t>
    </r>
  </si>
  <si>
    <t>BAR-Merwederoute</t>
  </si>
  <si>
    <t>Projectspecifieke ingroei tot 2017 en doorwerking in 2017-2024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</si>
</sst>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407]"/>
    <numFmt numFmtId="166" formatCode="[$€-2]\ #,##0"/>
    <numFmt numFmtId="167" formatCode="#,##0.0"/>
    <numFmt numFmtId="168" formatCode="&quot;€&quot;\ #,##0"/>
    <numFmt numFmtId="169" formatCode="0.0000%"/>
    <numFmt numFmtId="170" formatCode="0.000%"/>
  </numFmts>
  <fonts count="33" x14ac:knownFonts="1">
    <font>
      <sz val="10"/>
      <color theme="1"/>
      <name val="Arial"/>
      <family val="2"/>
    </font>
    <font>
      <sz val="11"/>
      <color indexed="8"/>
      <name val="Calibri"/>
      <family val="2"/>
    </font>
    <font>
      <sz val="11"/>
      <color theme="1"/>
      <name val="Calibri"/>
      <family val="2"/>
      <scheme val="minor"/>
    </font>
    <font>
      <b/>
      <sz val="24"/>
      <color theme="1"/>
      <name val="Arial"/>
      <family val="2"/>
    </font>
    <font>
      <b/>
      <sz val="18"/>
      <color theme="1"/>
      <name val="Arial"/>
      <family val="2"/>
    </font>
    <font>
      <b/>
      <sz val="8"/>
      <color indexed="23"/>
      <name val="Verdana"/>
      <family val="2"/>
    </font>
    <font>
      <sz val="8"/>
      <color indexed="23"/>
      <name val="Verdana"/>
      <family val="2"/>
    </font>
    <font>
      <b/>
      <sz val="8"/>
      <color indexed="18"/>
      <name val="Verdana"/>
      <family val="2"/>
    </font>
    <font>
      <sz val="8"/>
      <color indexed="18"/>
      <name val="Verdana"/>
      <family val="2"/>
    </font>
    <font>
      <sz val="8"/>
      <color indexed="9"/>
      <name val="Verdana"/>
      <family val="2"/>
    </font>
    <font>
      <sz val="8"/>
      <color indexed="8"/>
      <name val="Verdana"/>
      <family val="2"/>
    </font>
    <font>
      <i/>
      <sz val="8"/>
      <color indexed="18"/>
      <name val="Verdana"/>
      <family val="2"/>
    </font>
    <font>
      <b/>
      <u/>
      <sz val="8"/>
      <color indexed="18"/>
      <name val="Verdana"/>
      <family val="2"/>
    </font>
    <font>
      <b/>
      <sz val="8"/>
      <color indexed="9"/>
      <name val="Verdana"/>
      <family val="2"/>
    </font>
    <font>
      <b/>
      <sz val="8"/>
      <color indexed="8"/>
      <name val="Verdana"/>
      <family val="2"/>
    </font>
    <font>
      <i/>
      <sz val="8"/>
      <color indexed="8"/>
      <name val="Verdana"/>
      <family val="2"/>
    </font>
    <font>
      <sz val="10"/>
      <color indexed="8"/>
      <name val="Arial"/>
      <family val="2"/>
    </font>
    <font>
      <b/>
      <sz val="10"/>
      <color indexed="8"/>
      <name val="Arial"/>
      <family val="2"/>
    </font>
    <font>
      <b/>
      <sz val="10"/>
      <color rgb="FFFF0000"/>
      <name val="Arial"/>
      <family val="2"/>
    </font>
    <font>
      <sz val="10"/>
      <color theme="1"/>
      <name val="Arial"/>
      <family val="2"/>
    </font>
    <font>
      <sz val="8"/>
      <color rgb="FF000044"/>
      <name val="Verdana"/>
      <family val="2"/>
    </font>
    <font>
      <sz val="24"/>
      <color theme="1"/>
      <name val="Arial"/>
      <family val="2"/>
    </font>
    <font>
      <sz val="9"/>
      <color theme="1"/>
      <name val="Verdana"/>
      <family val="2"/>
    </font>
    <font>
      <sz val="9"/>
      <color theme="1"/>
      <name val="Symbol"/>
      <family val="1"/>
      <charset val="2"/>
    </font>
    <font>
      <sz val="7"/>
      <color theme="1"/>
      <name val="Times New Roman"/>
      <family val="1"/>
    </font>
    <font>
      <b/>
      <sz val="9"/>
      <color theme="1"/>
      <name val="Verdana"/>
      <family val="2"/>
    </font>
    <font>
      <sz val="9"/>
      <color rgb="FF000000"/>
      <name val="Verdana"/>
      <family val="2"/>
    </font>
    <font>
      <sz val="8"/>
      <color theme="1"/>
      <name val="Arial"/>
      <family val="2"/>
    </font>
    <font>
      <b/>
      <sz val="8"/>
      <color theme="1"/>
      <name val="Arial"/>
      <family val="2"/>
    </font>
    <font>
      <sz val="8"/>
      <color rgb="FFFFFFFF"/>
      <name val="Arial"/>
      <family val="2"/>
    </font>
    <font>
      <sz val="8"/>
      <color rgb="FF000000"/>
      <name val="Arial"/>
      <family val="2"/>
    </font>
    <font>
      <i/>
      <sz val="8"/>
      <color theme="1"/>
      <name val="Arial"/>
      <family val="2"/>
    </font>
    <font>
      <u/>
      <sz val="10"/>
      <color theme="1"/>
      <name val="Arial"/>
      <family val="2"/>
    </font>
  </fonts>
  <fills count="22">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indexed="17"/>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16"/>
        <bgColor indexed="64"/>
      </patternFill>
    </fill>
    <fill>
      <patternFill patternType="solid">
        <fgColor indexed="51"/>
        <bgColor indexed="64"/>
      </patternFill>
    </fill>
    <fill>
      <patternFill patternType="solid">
        <fgColor rgb="FF178916"/>
        <bgColor indexed="64"/>
      </patternFill>
    </fill>
    <fill>
      <patternFill patternType="solid">
        <fgColor rgb="FF19FD16"/>
        <bgColor indexed="64"/>
      </patternFill>
    </fill>
    <fill>
      <patternFill patternType="solid">
        <fgColor rgb="FFE2FDDF"/>
        <bgColor indexed="64"/>
      </patternFill>
    </fill>
    <fill>
      <patternFill patternType="solid">
        <fgColor rgb="FFFCE1E0"/>
        <bgColor indexed="64"/>
      </patternFill>
    </fill>
    <fill>
      <patternFill patternType="solid">
        <fgColor rgb="FFFB1717"/>
        <bgColor indexed="64"/>
      </patternFill>
    </fill>
    <fill>
      <patternFill patternType="solid">
        <fgColor rgb="FF891717"/>
        <bgColor indexed="64"/>
      </patternFill>
    </fill>
    <fill>
      <patternFill patternType="solid">
        <fgColor theme="0"/>
        <bgColor indexed="64"/>
      </patternFill>
    </fill>
    <fill>
      <patternFill patternType="solid">
        <fgColor rgb="FFF0F0F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medium">
        <color rgb="FFFF0000"/>
      </top>
      <bottom style="thick">
        <color rgb="FFFF0000"/>
      </bottom>
      <diagonal/>
    </border>
    <border>
      <left/>
      <right style="medium">
        <color indexed="64"/>
      </right>
      <top/>
      <bottom/>
      <diagonal/>
    </border>
  </borders>
  <cellStyleXfs count="5">
    <xf numFmtId="0" fontId="0" fillId="0" borderId="0"/>
    <xf numFmtId="9" fontId="1" fillId="0" borderId="0" applyFont="0" applyFill="0" applyBorder="0" applyAlignment="0" applyProtection="0"/>
    <xf numFmtId="0" fontId="2" fillId="0" borderId="0"/>
    <xf numFmtId="9" fontId="16" fillId="0" borderId="0" applyFont="0" applyFill="0" applyBorder="0" applyAlignment="0" applyProtection="0"/>
    <xf numFmtId="9" fontId="19" fillId="0" borderId="0" applyFont="0" applyFill="0" applyBorder="0" applyAlignment="0" applyProtection="0"/>
  </cellStyleXfs>
  <cellXfs count="116">
    <xf numFmtId="0" fontId="0" fillId="0" borderId="0" xfId="0"/>
    <xf numFmtId="0" fontId="2" fillId="0" borderId="0" xfId="2"/>
    <xf numFmtId="0" fontId="0" fillId="3" borderId="0" xfId="0" applyFill="1"/>
    <xf numFmtId="0" fontId="8" fillId="3" borderId="0" xfId="0" applyFont="1" applyFill="1" applyAlignment="1">
      <alignment vertical="center" wrapText="1"/>
    </xf>
    <xf numFmtId="0" fontId="9" fillId="4" borderId="0" xfId="0" applyFont="1" applyFill="1" applyAlignment="1">
      <alignment vertical="center" wrapText="1"/>
    </xf>
    <xf numFmtId="0" fontId="10" fillId="5" borderId="0" xfId="0" applyFont="1" applyFill="1" applyAlignment="1">
      <alignment vertical="center" wrapText="1"/>
    </xf>
    <xf numFmtId="0" fontId="10" fillId="6" borderId="0" xfId="0" applyFont="1" applyFill="1" applyAlignment="1">
      <alignment vertical="center" wrapText="1"/>
    </xf>
    <xf numFmtId="0" fontId="10" fillId="7" borderId="0" xfId="0" applyFont="1" applyFill="1" applyAlignment="1">
      <alignment vertical="center" wrapText="1"/>
    </xf>
    <xf numFmtId="0" fontId="10" fillId="8" borderId="0" xfId="0" applyFont="1" applyFill="1" applyAlignment="1">
      <alignment vertical="center" wrapText="1"/>
    </xf>
    <xf numFmtId="0" fontId="9" fillId="9" borderId="0" xfId="0" applyFont="1" applyFill="1" applyAlignment="1">
      <alignment vertical="center" wrapText="1"/>
    </xf>
    <xf numFmtId="3" fontId="8" fillId="3" borderId="0" xfId="0" applyNumberFormat="1" applyFont="1" applyFill="1" applyAlignment="1">
      <alignment vertical="center" wrapText="1"/>
    </xf>
    <xf numFmtId="0" fontId="11" fillId="3" borderId="0" xfId="0" applyFont="1" applyFill="1" applyAlignment="1">
      <alignment vertical="center" wrapText="1"/>
    </xf>
    <xf numFmtId="0" fontId="13" fillId="3" borderId="0" xfId="0" applyFont="1" applyFill="1" applyAlignment="1">
      <alignment wrapText="1"/>
    </xf>
    <xf numFmtId="0" fontId="13" fillId="3" borderId="0" xfId="0" applyFont="1" applyFill="1" applyAlignment="1">
      <alignment vertical="top" wrapText="1"/>
    </xf>
    <xf numFmtId="3" fontId="9" fillId="3" borderId="0" xfId="0" applyNumberFormat="1" applyFont="1" applyFill="1" applyAlignment="1">
      <alignment vertical="center" wrapText="1"/>
    </xf>
    <xf numFmtId="3" fontId="8" fillId="10" borderId="2" xfId="0" applyNumberFormat="1" applyFont="1" applyFill="1" applyBorder="1" applyAlignment="1">
      <alignment vertical="center" wrapText="1"/>
    </xf>
    <xf numFmtId="0" fontId="13" fillId="8" borderId="3" xfId="0" applyFont="1" applyFill="1" applyBorder="1" applyAlignment="1">
      <alignment vertical="center" wrapText="1"/>
    </xf>
    <xf numFmtId="0" fontId="13" fillId="8" borderId="4" xfId="0" applyFont="1" applyFill="1" applyBorder="1" applyAlignment="1">
      <alignment vertical="center" wrapText="1"/>
    </xf>
    <xf numFmtId="0" fontId="13" fillId="8" borderId="4" xfId="0" applyFont="1" applyFill="1" applyBorder="1" applyAlignment="1">
      <alignment horizontal="left" vertical="center"/>
    </xf>
    <xf numFmtId="0" fontId="13" fillId="8" borderId="4" xfId="0" applyFont="1" applyFill="1" applyBorder="1" applyAlignment="1">
      <alignment horizontal="center" vertical="center" wrapText="1"/>
    </xf>
    <xf numFmtId="3" fontId="10" fillId="3" borderId="0" xfId="0" applyNumberFormat="1" applyFont="1" applyFill="1" applyAlignment="1">
      <alignment horizontal="center" vertical="center" wrapText="1"/>
    </xf>
    <xf numFmtId="3" fontId="10" fillId="3" borderId="1" xfId="0" applyNumberFormat="1" applyFont="1" applyFill="1" applyBorder="1" applyAlignment="1">
      <alignment horizontal="center" vertical="center" wrapText="1"/>
    </xf>
    <xf numFmtId="0" fontId="15" fillId="3" borderId="0" xfId="0" applyFont="1" applyFill="1"/>
    <xf numFmtId="0" fontId="14" fillId="3" borderId="0" xfId="0" applyFont="1" applyFill="1" applyAlignment="1">
      <alignment horizontal="left" vertical="center" wrapText="1"/>
    </xf>
    <xf numFmtId="0" fontId="14" fillId="3" borderId="0" xfId="0" applyFont="1" applyFill="1" applyAlignment="1">
      <alignment horizontal="center" vertical="center" wrapText="1"/>
    </xf>
    <xf numFmtId="0" fontId="10" fillId="3" borderId="0" xfId="0" applyFont="1" applyFill="1" applyAlignment="1">
      <alignment horizontal="left" vertical="center" wrapText="1"/>
    </xf>
    <xf numFmtId="9" fontId="0" fillId="0" borderId="0" xfId="3" applyFont="1"/>
    <xf numFmtId="3" fontId="10" fillId="3" borderId="1" xfId="0" applyNumberFormat="1" applyFont="1" applyFill="1" applyBorder="1" applyAlignment="1">
      <alignment horizontal="left" vertical="center" wrapText="1"/>
    </xf>
    <xf numFmtId="0" fontId="10" fillId="3" borderId="0" xfId="0" applyFont="1" applyFill="1"/>
    <xf numFmtId="0" fontId="13" fillId="8" borderId="1" xfId="0" applyFont="1" applyFill="1" applyBorder="1" applyAlignment="1">
      <alignment vertical="center" wrapText="1"/>
    </xf>
    <xf numFmtId="0" fontId="13" fillId="8" borderId="1" xfId="0" applyFont="1" applyFill="1" applyBorder="1" applyAlignment="1">
      <alignment horizontal="center" vertical="center" wrapText="1"/>
    </xf>
    <xf numFmtId="0" fontId="17" fillId="0" borderId="0" xfId="0" applyFont="1"/>
    <xf numFmtId="3" fontId="10" fillId="3" borderId="0" xfId="0" applyNumberFormat="1" applyFont="1" applyFill="1" applyBorder="1" applyAlignment="1">
      <alignment vertical="center" wrapText="1"/>
    </xf>
    <xf numFmtId="3" fontId="10" fillId="3" borderId="0" xfId="0" applyNumberFormat="1" applyFont="1" applyFill="1" applyBorder="1" applyAlignment="1">
      <alignment horizontal="center" vertical="center" wrapText="1"/>
    </xf>
    <xf numFmtId="0" fontId="10" fillId="3" borderId="0" xfId="0" applyFont="1" applyFill="1" applyAlignment="1">
      <alignment vertical="center"/>
    </xf>
    <xf numFmtId="3" fontId="10" fillId="3" borderId="1" xfId="0" applyNumberFormat="1" applyFont="1" applyFill="1" applyBorder="1" applyAlignment="1">
      <alignment vertical="center" wrapText="1"/>
    </xf>
    <xf numFmtId="3" fontId="0" fillId="0" borderId="0" xfId="0" applyNumberFormat="1"/>
    <xf numFmtId="0" fontId="15" fillId="3" borderId="0" xfId="0" applyFont="1" applyFill="1" applyBorder="1"/>
    <xf numFmtId="3" fontId="17" fillId="0" borderId="0" xfId="0" applyNumberFormat="1" applyFont="1"/>
    <xf numFmtId="3" fontId="10" fillId="3" borderId="0" xfId="0" applyNumberFormat="1" applyFont="1" applyFill="1" applyBorder="1" applyAlignment="1">
      <alignment horizontal="left" vertical="center" wrapText="1"/>
    </xf>
    <xf numFmtId="1" fontId="10" fillId="3" borderId="0" xfId="0" applyNumberFormat="1" applyFont="1" applyFill="1" applyBorder="1" applyAlignment="1">
      <alignment horizontal="center" vertical="center" wrapText="1"/>
    </xf>
    <xf numFmtId="164" fontId="10" fillId="3" borderId="0" xfId="0" applyNumberFormat="1" applyFont="1" applyFill="1" applyBorder="1" applyAlignment="1">
      <alignment horizontal="center" vertical="center" wrapText="1"/>
    </xf>
    <xf numFmtId="166" fontId="10" fillId="3" borderId="0" xfId="0" applyNumberFormat="1" applyFont="1" applyFill="1" applyBorder="1" applyAlignment="1">
      <alignment horizontal="center" vertical="center" wrapText="1"/>
    </xf>
    <xf numFmtId="3" fontId="14" fillId="3" borderId="1" xfId="0" applyNumberFormat="1" applyFont="1" applyFill="1" applyBorder="1" applyAlignment="1">
      <alignment horizontal="left" vertical="center" wrapText="1"/>
    </xf>
    <xf numFmtId="3" fontId="14" fillId="3" borderId="1" xfId="0" applyNumberFormat="1" applyFont="1" applyFill="1" applyBorder="1" applyAlignment="1">
      <alignment horizontal="center" vertical="center" wrapText="1"/>
    </xf>
    <xf numFmtId="167" fontId="14" fillId="3" borderId="1"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0" fontId="10" fillId="3" borderId="0" xfId="0" applyFont="1" applyFill="1" applyBorder="1"/>
    <xf numFmtId="0" fontId="0" fillId="17" borderId="0" xfId="0" applyFill="1"/>
    <xf numFmtId="168" fontId="0" fillId="17" borderId="0" xfId="0" applyNumberFormat="1" applyFill="1"/>
    <xf numFmtId="168" fontId="0" fillId="0" borderId="0" xfId="0" applyNumberFormat="1" applyFill="1"/>
    <xf numFmtId="0" fontId="18" fillId="17" borderId="6" xfId="0" applyFont="1" applyFill="1" applyBorder="1"/>
    <xf numFmtId="0" fontId="20" fillId="18" borderId="0" xfId="0" applyFont="1" applyFill="1" applyAlignment="1">
      <alignment wrapText="1"/>
    </xf>
    <xf numFmtId="3" fontId="20" fillId="18" borderId="0" xfId="0" applyNumberFormat="1" applyFont="1" applyFill="1" applyAlignment="1">
      <alignment wrapText="1"/>
    </xf>
    <xf numFmtId="0" fontId="0" fillId="0" borderId="0" xfId="0" applyFont="1"/>
    <xf numFmtId="0" fontId="0" fillId="19" borderId="0" xfId="0" applyFont="1" applyFill="1"/>
    <xf numFmtId="0" fontId="0" fillId="20" borderId="0" xfId="0" applyFill="1"/>
    <xf numFmtId="0" fontId="3" fillId="0" borderId="0" xfId="0" applyFont="1"/>
    <xf numFmtId="0" fontId="4" fillId="0" borderId="0" xfId="0" applyFont="1"/>
    <xf numFmtId="169" fontId="0" fillId="21" borderId="0" xfId="4" applyNumberFormat="1" applyFont="1" applyFill="1"/>
    <xf numFmtId="0" fontId="0" fillId="21" borderId="0" xfId="0" applyFill="1"/>
    <xf numFmtId="0" fontId="21" fillId="0" borderId="0" xfId="0" applyFont="1"/>
    <xf numFmtId="0" fontId="23" fillId="0" borderId="0" xfId="0" applyFont="1" applyAlignment="1">
      <alignment horizontal="left" indent="4"/>
    </xf>
    <xf numFmtId="169" fontId="0" fillId="0" borderId="0" xfId="4" applyNumberFormat="1" applyFont="1" applyFill="1"/>
    <xf numFmtId="0" fontId="0" fillId="0" borderId="0" xfId="0" applyFill="1"/>
    <xf numFmtId="170" fontId="0" fillId="21" borderId="0" xfId="4" applyNumberFormat="1" applyFont="1" applyFill="1"/>
    <xf numFmtId="0" fontId="7" fillId="3" borderId="0" xfId="0" applyFont="1" applyFill="1" applyAlignment="1">
      <alignment vertical="top" wrapText="1"/>
    </xf>
    <xf numFmtId="0" fontId="6" fillId="3" borderId="0" xfId="0" applyFont="1" applyFill="1" applyAlignment="1">
      <alignment vertical="center" wrapText="1"/>
    </xf>
    <xf numFmtId="0" fontId="5" fillId="3" borderId="0" xfId="0" applyFont="1" applyFill="1" applyAlignment="1">
      <alignment vertical="center" wrapText="1"/>
    </xf>
    <xf numFmtId="0" fontId="27" fillId="0" borderId="0" xfId="0" applyFont="1"/>
    <xf numFmtId="0" fontId="27" fillId="3" borderId="0" xfId="0" applyFont="1" applyFill="1"/>
    <xf numFmtId="0" fontId="27" fillId="0" borderId="0" xfId="0" applyFont="1" applyFill="1"/>
    <xf numFmtId="0" fontId="20" fillId="18" borderId="0" xfId="0" applyFont="1" applyFill="1" applyAlignment="1">
      <alignment vertical="center" wrapText="1"/>
    </xf>
    <xf numFmtId="3" fontId="20" fillId="18" borderId="0" xfId="0" applyNumberFormat="1" applyFont="1" applyFill="1" applyAlignment="1">
      <alignment vertical="center" wrapText="1"/>
    </xf>
    <xf numFmtId="0" fontId="26" fillId="0" borderId="7" xfId="0" applyFont="1" applyBorder="1" applyAlignment="1">
      <alignment vertical="center" wrapText="1"/>
    </xf>
    <xf numFmtId="0" fontId="0" fillId="0" borderId="0" xfId="0" applyAlignment="1">
      <alignment vertical="center" wrapText="1"/>
    </xf>
    <xf numFmtId="0" fontId="27" fillId="0" borderId="0" xfId="0" applyFont="1" applyAlignment="1">
      <alignment vertical="center" wrapText="1"/>
    </xf>
    <xf numFmtId="0" fontId="29" fillId="11" borderId="0" xfId="0" applyFont="1" applyFill="1" applyAlignment="1">
      <alignment vertical="center" wrapText="1"/>
    </xf>
    <xf numFmtId="3" fontId="29" fillId="11" borderId="0" xfId="0" applyNumberFormat="1" applyFont="1" applyFill="1" applyAlignment="1">
      <alignment vertical="center" wrapText="1"/>
    </xf>
    <xf numFmtId="0" fontId="30" fillId="12" borderId="0" xfId="0" applyFont="1" applyFill="1" applyAlignment="1">
      <alignment vertical="center" wrapText="1"/>
    </xf>
    <xf numFmtId="3" fontId="30" fillId="12" borderId="0" xfId="0" applyNumberFormat="1" applyFont="1" applyFill="1" applyAlignment="1">
      <alignment vertical="center" wrapText="1"/>
    </xf>
    <xf numFmtId="0" fontId="30" fillId="13" borderId="0" xfId="0" applyFont="1" applyFill="1" applyAlignment="1">
      <alignment vertical="center" wrapText="1"/>
    </xf>
    <xf numFmtId="3" fontId="30" fillId="13" borderId="0" xfId="0" applyNumberFormat="1" applyFont="1" applyFill="1" applyAlignment="1">
      <alignment vertical="center" wrapText="1"/>
    </xf>
    <xf numFmtId="0" fontId="30" fillId="14" borderId="0" xfId="0" applyFont="1" applyFill="1" applyAlignment="1">
      <alignment vertical="center" wrapText="1"/>
    </xf>
    <xf numFmtId="3" fontId="30" fillId="14" borderId="0" xfId="0" applyNumberFormat="1" applyFont="1" applyFill="1" applyAlignment="1">
      <alignment vertical="center" wrapText="1"/>
    </xf>
    <xf numFmtId="0" fontId="30" fillId="15" borderId="0" xfId="0" applyFont="1" applyFill="1" applyAlignment="1">
      <alignment vertical="center" wrapText="1"/>
    </xf>
    <xf numFmtId="3" fontId="30" fillId="15" borderId="0" xfId="0" applyNumberFormat="1" applyFont="1" applyFill="1" applyAlignment="1">
      <alignment vertical="center" wrapText="1"/>
    </xf>
    <xf numFmtId="0" fontId="29" fillId="16" borderId="0" xfId="0" applyFont="1" applyFill="1" applyAlignment="1">
      <alignment vertical="center" wrapText="1"/>
    </xf>
    <xf numFmtId="3" fontId="29" fillId="16" borderId="0" xfId="0" applyNumberFormat="1" applyFont="1" applyFill="1" applyAlignment="1">
      <alignment vertical="center" wrapText="1"/>
    </xf>
    <xf numFmtId="3" fontId="0" fillId="0" borderId="0" xfId="0" applyNumberFormat="1" applyAlignment="1">
      <alignment vertical="center" wrapText="1"/>
    </xf>
    <xf numFmtId="3" fontId="27" fillId="0" borderId="0" xfId="0" applyNumberFormat="1" applyFont="1" applyAlignment="1">
      <alignment vertical="center" wrapText="1"/>
    </xf>
    <xf numFmtId="0" fontId="31" fillId="0" borderId="0" xfId="0" applyFont="1" applyAlignment="1">
      <alignment vertical="center" wrapText="1"/>
    </xf>
    <xf numFmtId="166" fontId="10" fillId="3" borderId="1" xfId="0" applyNumberFormat="1" applyFont="1" applyFill="1" applyBorder="1" applyAlignment="1">
      <alignment horizontal="center" vertical="center" wrapText="1"/>
    </xf>
    <xf numFmtId="0" fontId="18" fillId="17" borderId="0" xfId="0" applyFont="1" applyFill="1" applyBorder="1"/>
    <xf numFmtId="9" fontId="0" fillId="0" borderId="0" xfId="3" applyNumberFormat="1" applyFont="1"/>
    <xf numFmtId="0" fontId="23" fillId="0" borderId="0" xfId="0" applyFont="1" applyAlignment="1">
      <alignment horizontal="left" wrapText="1"/>
    </xf>
    <xf numFmtId="0" fontId="3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27" fillId="0" borderId="0" xfId="0" applyFont="1" applyAlignment="1">
      <alignment vertical="center" wrapText="1"/>
    </xf>
    <xf numFmtId="0" fontId="7" fillId="3" borderId="0" xfId="0" applyFont="1" applyFill="1" applyAlignment="1">
      <alignment vertical="top" wrapText="1"/>
    </xf>
    <xf numFmtId="0" fontId="5" fillId="3" borderId="0" xfId="0" applyFont="1" applyFill="1" applyAlignment="1">
      <alignment vertical="center" wrapText="1"/>
    </xf>
    <xf numFmtId="0" fontId="28" fillId="0" borderId="0" xfId="0" applyFont="1" applyAlignment="1">
      <alignment vertical="center" wrapText="1"/>
    </xf>
    <xf numFmtId="0" fontId="7" fillId="3" borderId="0" xfId="0" applyFont="1" applyFill="1" applyAlignment="1">
      <alignment wrapText="1"/>
    </xf>
    <xf numFmtId="0" fontId="10" fillId="3" borderId="0" xfId="0" applyFont="1" applyFill="1" applyBorder="1" applyAlignment="1">
      <alignment horizontal="left" vertical="center" wrapText="1"/>
    </xf>
    <xf numFmtId="0" fontId="10" fillId="3" borderId="1" xfId="0" applyFont="1" applyFill="1" applyBorder="1" applyAlignment="1">
      <alignment horizontal="left" vertical="center" wrapText="1"/>
    </xf>
    <xf numFmtId="3" fontId="10" fillId="3" borderId="5" xfId="0" applyNumberFormat="1" applyFont="1" applyFill="1" applyBorder="1" applyAlignment="1">
      <alignment horizontal="left" vertical="center" wrapText="1"/>
    </xf>
    <xf numFmtId="3" fontId="10" fillId="3" borderId="1" xfId="0" applyNumberFormat="1" applyFont="1" applyFill="1" applyBorder="1" applyAlignment="1">
      <alignment horizontal="left" vertical="center" wrapText="1"/>
    </xf>
    <xf numFmtId="0" fontId="13" fillId="8" borderId="3"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0" xfId="0" applyFont="1" applyFill="1" applyBorder="1" applyAlignment="1">
      <alignment horizontal="center" vertical="center"/>
    </xf>
    <xf numFmtId="0" fontId="10" fillId="3" borderId="5" xfId="0" applyFont="1" applyFill="1" applyBorder="1" applyAlignment="1">
      <alignment horizontal="left" vertical="center" wrapText="1"/>
    </xf>
    <xf numFmtId="3" fontId="10" fillId="3" borderId="0" xfId="0" applyNumberFormat="1" applyFont="1" applyFill="1" applyBorder="1" applyAlignment="1">
      <alignment horizontal="left" vertical="center" wrapText="1"/>
    </xf>
    <xf numFmtId="165" fontId="10" fillId="3" borderId="5" xfId="0" applyNumberFormat="1" applyFont="1" applyFill="1" applyBorder="1" applyAlignment="1">
      <alignment horizontal="center" vertical="center" wrapText="1"/>
    </xf>
    <xf numFmtId="165" fontId="10" fillId="3" borderId="0" xfId="0" applyNumberFormat="1" applyFont="1" applyFill="1" applyBorder="1" applyAlignment="1">
      <alignment horizontal="center" vertical="center" wrapText="1"/>
    </xf>
    <xf numFmtId="165" fontId="14" fillId="3" borderId="1" xfId="0" applyNumberFormat="1" applyFont="1" applyFill="1" applyBorder="1" applyAlignment="1">
      <alignment horizontal="center" vertical="center" wrapText="1"/>
    </xf>
  </cellXfs>
  <cellStyles count="5">
    <cellStyle name="Procent" xfId="4" builtinId="5"/>
    <cellStyle name="Procent 2" xfId="1"/>
    <cellStyle name="Procent 3" xfId="3"/>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27</xdr:col>
      <xdr:colOff>277388</xdr:colOff>
      <xdr:row>31</xdr:row>
      <xdr:rowOff>134133</xdr:rowOff>
    </xdr:to>
    <xdr:pic>
      <xdr:nvPicPr>
        <xdr:cNvPr id="8" name="Afbeelding 7" descr="bar route OS.PNG"/>
        <xdr:cNvPicPr>
          <a:picLocks noChangeAspect="1"/>
        </xdr:cNvPicPr>
      </xdr:nvPicPr>
      <xdr:blipFill>
        <a:blip xmlns:r="http://schemas.openxmlformats.org/officeDocument/2006/relationships" r:embed="rId1" cstate="print"/>
        <a:stretch>
          <a:fillRect/>
        </a:stretch>
      </xdr:blipFill>
      <xdr:spPr>
        <a:xfrm>
          <a:off x="8667750" y="381000"/>
          <a:ext cx="8326013" cy="5611008"/>
        </a:xfrm>
        <a:prstGeom prst="rect">
          <a:avLst/>
        </a:prstGeom>
      </xdr:spPr>
    </xdr:pic>
    <xdr:clientData/>
  </xdr:twoCellAnchor>
  <xdr:twoCellAnchor editAs="oneCell">
    <xdr:from>
      <xdr:col>14</xdr:col>
      <xdr:colOff>0</xdr:colOff>
      <xdr:row>53</xdr:row>
      <xdr:rowOff>0</xdr:rowOff>
    </xdr:from>
    <xdr:to>
      <xdr:col>27</xdr:col>
      <xdr:colOff>570082</xdr:colOff>
      <xdr:row>84</xdr:row>
      <xdr:rowOff>131551</xdr:rowOff>
    </xdr:to>
    <xdr:pic>
      <xdr:nvPicPr>
        <xdr:cNvPr id="9" name="Afbeelding 8" descr="bar route AS.PNG"/>
        <xdr:cNvPicPr>
          <a:picLocks noChangeAspect="1"/>
        </xdr:cNvPicPr>
      </xdr:nvPicPr>
      <xdr:blipFill>
        <a:blip xmlns:r="http://schemas.openxmlformats.org/officeDocument/2006/relationships" r:embed="rId2" cstate="print"/>
        <a:stretch>
          <a:fillRect/>
        </a:stretch>
      </xdr:blipFill>
      <xdr:spPr>
        <a:xfrm>
          <a:off x="8503227" y="9057409"/>
          <a:ext cx="8449855" cy="572532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B26" sqref="B26"/>
    </sheetView>
  </sheetViews>
  <sheetFormatPr defaultColWidth="9.140625" defaultRowHeight="12.75" x14ac:dyDescent="0.2"/>
  <cols>
    <col min="1" max="1" width="17.140625" style="54" customWidth="1"/>
    <col min="2" max="16384" width="9.140625" style="54"/>
  </cols>
  <sheetData>
    <row r="1" spans="1:15" x14ac:dyDescent="0.2">
      <c r="A1" s="54" t="s">
        <v>72</v>
      </c>
      <c r="B1" s="54" t="s">
        <v>73</v>
      </c>
      <c r="C1" s="54" t="s">
        <v>73</v>
      </c>
      <c r="D1" s="54" t="s">
        <v>74</v>
      </c>
    </row>
    <row r="2" spans="1:15" x14ac:dyDescent="0.2">
      <c r="A2" s="54" t="s">
        <v>75</v>
      </c>
      <c r="B2" s="54">
        <v>12000</v>
      </c>
      <c r="D2" s="54">
        <v>2303.75</v>
      </c>
    </row>
    <row r="3" spans="1:15" x14ac:dyDescent="0.2">
      <c r="A3" s="54" t="s">
        <v>76</v>
      </c>
      <c r="B3" s="54">
        <v>9600</v>
      </c>
      <c r="C3" s="54">
        <v>1</v>
      </c>
      <c r="D3" s="54">
        <v>1843</v>
      </c>
    </row>
    <row r="4" spans="1:15" x14ac:dyDescent="0.2">
      <c r="A4" s="54" t="s">
        <v>77</v>
      </c>
      <c r="B4" s="54">
        <v>3000</v>
      </c>
      <c r="C4" s="54">
        <v>0.3125</v>
      </c>
      <c r="D4" s="54">
        <v>575.9375</v>
      </c>
    </row>
    <row r="5" spans="1:15" x14ac:dyDescent="0.2">
      <c r="A5" s="54" t="s">
        <v>78</v>
      </c>
      <c r="B5" s="54">
        <v>600</v>
      </c>
      <c r="C5" s="54">
        <v>6.25E-2</v>
      </c>
      <c r="D5" s="54">
        <v>115.1875</v>
      </c>
    </row>
    <row r="6" spans="1:15" x14ac:dyDescent="0.2">
      <c r="A6" s="54" t="s">
        <v>79</v>
      </c>
      <c r="B6" s="54">
        <v>300</v>
      </c>
      <c r="C6" s="54">
        <v>3.125E-2</v>
      </c>
      <c r="D6" s="54">
        <v>57.59375</v>
      </c>
      <c r="E6" s="54">
        <v>0.05</v>
      </c>
      <c r="F6" s="54">
        <v>92.15</v>
      </c>
    </row>
    <row r="8" spans="1:15" x14ac:dyDescent="0.2">
      <c r="A8" s="55" t="s">
        <v>80</v>
      </c>
      <c r="B8" s="55"/>
      <c r="C8" s="55"/>
      <c r="D8" s="55">
        <v>80</v>
      </c>
    </row>
    <row r="11" spans="1:15" ht="21.75" customHeight="1" x14ac:dyDescent="0.2">
      <c r="A11" s="62"/>
    </row>
    <row r="12" spans="1:15" ht="65.25" customHeight="1" x14ac:dyDescent="0.2">
      <c r="A12" s="95" t="s">
        <v>83</v>
      </c>
      <c r="B12" s="95"/>
      <c r="C12" s="95"/>
      <c r="D12" s="95"/>
      <c r="E12" s="95"/>
      <c r="F12" s="95"/>
      <c r="G12" s="95"/>
      <c r="H12" s="95"/>
      <c r="I12" s="95"/>
      <c r="J12" s="95"/>
      <c r="K12" s="95"/>
      <c r="L12" s="95"/>
      <c r="M12" s="95"/>
      <c r="N12" s="95"/>
      <c r="O12" s="95"/>
    </row>
    <row r="13" spans="1:15" ht="39" customHeight="1" x14ac:dyDescent="0.2">
      <c r="A13" s="95" t="s">
        <v>81</v>
      </c>
      <c r="B13" s="95"/>
      <c r="C13" s="95"/>
      <c r="D13" s="95"/>
      <c r="E13" s="95"/>
      <c r="F13" s="95"/>
      <c r="G13" s="95"/>
      <c r="H13" s="95"/>
      <c r="I13" s="95"/>
      <c r="J13" s="95"/>
      <c r="K13" s="95"/>
      <c r="L13" s="95"/>
      <c r="M13" s="95"/>
      <c r="N13" s="95"/>
      <c r="O13" s="95"/>
    </row>
    <row r="14" spans="1:15" ht="28.5" customHeight="1" x14ac:dyDescent="0.2">
      <c r="A14" s="95" t="s">
        <v>82</v>
      </c>
      <c r="B14" s="95"/>
      <c r="C14" s="95"/>
      <c r="D14" s="95"/>
      <c r="E14" s="95"/>
      <c r="F14" s="95"/>
      <c r="G14" s="95"/>
      <c r="H14" s="95"/>
      <c r="I14" s="95"/>
      <c r="J14" s="95"/>
      <c r="K14" s="95"/>
      <c r="L14" s="95"/>
      <c r="M14" s="95"/>
      <c r="N14" s="95"/>
      <c r="O14" s="95"/>
    </row>
    <row r="15" spans="1:15" ht="28.5" customHeight="1" x14ac:dyDescent="0.2"/>
  </sheetData>
  <mergeCells count="3">
    <mergeCell ref="A12:O12"/>
    <mergeCell ref="A13:O13"/>
    <mergeCell ref="A14:O14"/>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tabSelected="1" zoomScaleNormal="100" workbookViewId="0">
      <selection sqref="A1:AB1048576"/>
    </sheetView>
  </sheetViews>
  <sheetFormatPr defaultRowHeight="12.75" x14ac:dyDescent="0.2"/>
  <cols>
    <col min="5" max="5" width="9.42578125" bestFit="1" customWidth="1"/>
  </cols>
  <sheetData>
    <row r="1" spans="1:5" ht="30" x14ac:dyDescent="0.4">
      <c r="A1" s="61" t="s">
        <v>70</v>
      </c>
    </row>
    <row r="2" spans="1:5" x14ac:dyDescent="0.2">
      <c r="A2" s="56" t="s">
        <v>66</v>
      </c>
    </row>
    <row r="3" spans="1:5" ht="15" x14ac:dyDescent="0.25">
      <c r="A3" s="1" t="s">
        <v>60</v>
      </c>
      <c r="B3" s="1"/>
      <c r="C3" s="1"/>
    </row>
    <row r="4" spans="1:5" ht="15" x14ac:dyDescent="0.25">
      <c r="A4" s="1" t="s">
        <v>61</v>
      </c>
      <c r="B4" s="1"/>
      <c r="C4" s="1">
        <v>8562</v>
      </c>
      <c r="E4" s="63"/>
    </row>
    <row r="5" spans="1:5" ht="15" x14ac:dyDescent="0.25">
      <c r="A5" s="1" t="s">
        <v>62</v>
      </c>
      <c r="B5" s="1"/>
      <c r="C5" s="1">
        <v>3820</v>
      </c>
      <c r="E5" s="63"/>
    </row>
    <row r="6" spans="1:5" ht="15" x14ac:dyDescent="0.25">
      <c r="A6" s="1" t="s">
        <v>63</v>
      </c>
      <c r="B6" s="1"/>
      <c r="C6" s="1">
        <v>3619</v>
      </c>
      <c r="E6" s="65">
        <f>10/C6</f>
        <v>2.7631942525559545E-3</v>
      </c>
    </row>
    <row r="7" spans="1:5" ht="15" x14ac:dyDescent="0.25">
      <c r="A7" s="1" t="s">
        <v>64</v>
      </c>
      <c r="B7" s="1"/>
      <c r="C7" s="1">
        <v>4485</v>
      </c>
      <c r="E7" s="65">
        <f>10/C7</f>
        <v>2.229654403567447E-3</v>
      </c>
    </row>
    <row r="8" spans="1:5" ht="15" x14ac:dyDescent="0.25">
      <c r="A8" s="1" t="s">
        <v>65</v>
      </c>
      <c r="B8" s="1"/>
      <c r="C8" s="1">
        <v>5054</v>
      </c>
    </row>
    <row r="13" spans="1:5" x14ac:dyDescent="0.2">
      <c r="A13" t="s">
        <v>3</v>
      </c>
    </row>
    <row r="15" spans="1:5" ht="30" x14ac:dyDescent="0.4">
      <c r="A15" s="57" t="s">
        <v>84</v>
      </c>
    </row>
    <row r="17" spans="1:3" x14ac:dyDescent="0.2">
      <c r="A17" t="s">
        <v>85</v>
      </c>
    </row>
    <row r="18" spans="1:3" x14ac:dyDescent="0.2">
      <c r="A18" t="s">
        <v>4</v>
      </c>
    </row>
    <row r="19" spans="1:3" x14ac:dyDescent="0.2">
      <c r="A19" t="s">
        <v>5</v>
      </c>
    </row>
    <row r="20" spans="1:3" x14ac:dyDescent="0.2">
      <c r="A20" t="s">
        <v>6</v>
      </c>
    </row>
    <row r="21" spans="1:3" x14ac:dyDescent="0.2">
      <c r="A21" t="s">
        <v>7</v>
      </c>
    </row>
    <row r="22" spans="1:3" x14ac:dyDescent="0.2">
      <c r="A22" t="s">
        <v>6</v>
      </c>
    </row>
    <row r="23" spans="1:3" x14ac:dyDescent="0.2">
      <c r="A23" t="s">
        <v>86</v>
      </c>
    </row>
    <row r="25" spans="1:3" ht="23.25" x14ac:dyDescent="0.35">
      <c r="A25" s="58" t="s">
        <v>8</v>
      </c>
    </row>
    <row r="28" spans="1:3" x14ac:dyDescent="0.2">
      <c r="A28" t="s">
        <v>67</v>
      </c>
    </row>
    <row r="29" spans="1:3" x14ac:dyDescent="0.2">
      <c r="A29" t="s">
        <v>87</v>
      </c>
    </row>
    <row r="31" spans="1:3" x14ac:dyDescent="0.2">
      <c r="A31" t="s">
        <v>69</v>
      </c>
      <c r="B31" s="64"/>
      <c r="C31" s="64"/>
    </row>
    <row r="32" spans="1:3" x14ac:dyDescent="0.2">
      <c r="A32" t="s">
        <v>88</v>
      </c>
      <c r="B32" s="64"/>
      <c r="C32" s="64"/>
    </row>
    <row r="33" spans="1:3" x14ac:dyDescent="0.2">
      <c r="A33" s="60" t="s">
        <v>89</v>
      </c>
      <c r="B33" s="60"/>
      <c r="C33" s="60"/>
    </row>
    <row r="34" spans="1:3" x14ac:dyDescent="0.2">
      <c r="A34" s="60" t="s">
        <v>90</v>
      </c>
      <c r="B34" s="60"/>
      <c r="C34" s="60"/>
    </row>
    <row r="35" spans="1:3" x14ac:dyDescent="0.2">
      <c r="A35" t="s">
        <v>68</v>
      </c>
    </row>
    <row r="54" spans="1:5" ht="30" x14ac:dyDescent="0.4">
      <c r="A54" s="61" t="s">
        <v>71</v>
      </c>
    </row>
    <row r="56" spans="1:5" ht="15" x14ac:dyDescent="0.25">
      <c r="A56" s="1" t="s">
        <v>61</v>
      </c>
      <c r="B56" s="1"/>
      <c r="C56" s="1">
        <v>9431</v>
      </c>
    </row>
    <row r="57" spans="1:5" ht="15" x14ac:dyDescent="0.25">
      <c r="A57" s="1" t="s">
        <v>62</v>
      </c>
      <c r="B57" s="1"/>
      <c r="C57" s="1">
        <v>4608</v>
      </c>
    </row>
    <row r="58" spans="1:5" ht="15" x14ac:dyDescent="0.25">
      <c r="A58" s="1" t="s">
        <v>63</v>
      </c>
      <c r="B58" s="1"/>
      <c r="C58" s="1">
        <v>4383</v>
      </c>
      <c r="E58" s="59">
        <f>10/C58</f>
        <v>2.2815423226100846E-3</v>
      </c>
    </row>
    <row r="59" spans="1:5" ht="15" x14ac:dyDescent="0.25">
      <c r="A59" s="1" t="s">
        <v>64</v>
      </c>
      <c r="B59" s="1"/>
      <c r="C59" s="1">
        <v>5159</v>
      </c>
      <c r="E59" s="59">
        <f>10/C59</f>
        <v>1.9383601473153711E-3</v>
      </c>
    </row>
    <row r="60" spans="1:5" ht="15" x14ac:dyDescent="0.25">
      <c r="A60" s="1" t="s">
        <v>65</v>
      </c>
      <c r="B60" s="1"/>
      <c r="C60" s="1">
        <v>5533</v>
      </c>
    </row>
    <row r="63" spans="1:5" x14ac:dyDescent="0.2">
      <c r="A63" t="s">
        <v>3</v>
      </c>
    </row>
    <row r="65" spans="1:1" x14ac:dyDescent="0.2">
      <c r="A65" t="s">
        <v>3</v>
      </c>
    </row>
    <row r="67" spans="1:1" ht="30" x14ac:dyDescent="0.4">
      <c r="A67" s="57" t="s">
        <v>91</v>
      </c>
    </row>
    <row r="69" spans="1:1" x14ac:dyDescent="0.2">
      <c r="A69" t="s">
        <v>92</v>
      </c>
    </row>
    <row r="70" spans="1:1" x14ac:dyDescent="0.2">
      <c r="A70" t="s">
        <v>4</v>
      </c>
    </row>
    <row r="71" spans="1:1" x14ac:dyDescent="0.2">
      <c r="A71" t="s">
        <v>5</v>
      </c>
    </row>
    <row r="72" spans="1:1" x14ac:dyDescent="0.2">
      <c r="A72" t="s">
        <v>6</v>
      </c>
    </row>
    <row r="73" spans="1:1" x14ac:dyDescent="0.2">
      <c r="A73" t="s">
        <v>7</v>
      </c>
    </row>
    <row r="74" spans="1:1" x14ac:dyDescent="0.2">
      <c r="A74" t="s">
        <v>9</v>
      </c>
    </row>
    <row r="75" spans="1:1" x14ac:dyDescent="0.2">
      <c r="A75" t="s">
        <v>86</v>
      </c>
    </row>
    <row r="77" spans="1:1" ht="23.25" x14ac:dyDescent="0.35">
      <c r="A77" s="58" t="s">
        <v>8</v>
      </c>
    </row>
    <row r="80" spans="1:1" x14ac:dyDescent="0.2">
      <c r="A80" t="s">
        <v>67</v>
      </c>
    </row>
    <row r="81" spans="1:5" x14ac:dyDescent="0.2">
      <c r="A81" t="s">
        <v>93</v>
      </c>
      <c r="B81" s="48"/>
      <c r="C81" s="48"/>
    </row>
    <row r="82" spans="1:5" x14ac:dyDescent="0.2">
      <c r="A82" s="64"/>
      <c r="B82" s="64"/>
      <c r="C82" s="64"/>
      <c r="D82" s="64"/>
      <c r="E82" s="64"/>
    </row>
    <row r="83" spans="1:5" x14ac:dyDescent="0.2">
      <c r="A83" s="64" t="s">
        <v>69</v>
      </c>
      <c r="B83" s="64"/>
      <c r="C83" s="64"/>
      <c r="D83" s="64"/>
      <c r="E83" s="64"/>
    </row>
    <row r="84" spans="1:5" x14ac:dyDescent="0.2">
      <c r="A84" s="64" t="s">
        <v>88</v>
      </c>
      <c r="B84" s="64"/>
      <c r="C84" s="64"/>
      <c r="D84" s="64"/>
      <c r="E84" s="64"/>
    </row>
    <row r="85" spans="1:5" x14ac:dyDescent="0.2">
      <c r="A85" s="60" t="s">
        <v>94</v>
      </c>
      <c r="B85" s="60"/>
      <c r="C85" s="60"/>
    </row>
    <row r="86" spans="1:5" x14ac:dyDescent="0.2">
      <c r="A86" s="60" t="s">
        <v>95</v>
      </c>
      <c r="B86" s="60"/>
      <c r="C86" s="60"/>
    </row>
    <row r="87" spans="1:5" x14ac:dyDescent="0.2">
      <c r="A87" t="s">
        <v>68</v>
      </c>
    </row>
  </sheetData>
  <pageMargins left="0.7" right="0.7" top="0.75" bottom="0.75" header="0.3" footer="0.3"/>
  <pageSetup paperSize="8" scale="59"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opLeftCell="A13" zoomScale="80" zoomScaleNormal="80" workbookViewId="0">
      <selection activeCell="A22" sqref="A22:A25"/>
    </sheetView>
  </sheetViews>
  <sheetFormatPr defaultColWidth="8.85546875" defaultRowHeight="11.25" x14ac:dyDescent="0.2"/>
  <cols>
    <col min="1" max="1" width="30.7109375" style="69" customWidth="1"/>
    <col min="2" max="2" width="10.28515625" style="69" bestFit="1" customWidth="1"/>
    <col min="3" max="4" width="9" style="69" bestFit="1" customWidth="1"/>
    <col min="5" max="5" width="10.7109375" style="69" bestFit="1" customWidth="1"/>
    <col min="6" max="6" width="9" style="69" bestFit="1" customWidth="1"/>
    <col min="7" max="7" width="8.85546875" style="69"/>
    <col min="8" max="8" width="30.7109375" style="69" customWidth="1"/>
    <col min="9" max="11" width="9" style="69" bestFit="1" customWidth="1"/>
    <col min="12" max="12" width="10.7109375" style="69" bestFit="1" customWidth="1"/>
    <col min="13" max="13" width="9" style="69" bestFit="1" customWidth="1"/>
    <col min="14" max="15" width="8.85546875" style="69"/>
    <col min="16" max="16" width="11.7109375" style="69" customWidth="1"/>
    <col min="17" max="19" width="9" style="69" bestFit="1" customWidth="1"/>
    <col min="20" max="20" width="9.85546875" style="69" bestFit="1" customWidth="1"/>
    <col min="21" max="21" width="9" style="69" bestFit="1" customWidth="1"/>
    <col min="22" max="24" width="8.85546875" style="69"/>
    <col min="25" max="27" width="9" style="69" bestFit="1" customWidth="1"/>
    <col min="28" max="28" width="9.85546875" style="69" bestFit="1" customWidth="1"/>
    <col min="29" max="29" width="9" style="69" bestFit="1" customWidth="1"/>
    <col min="30" max="16384" width="8.85546875" style="69"/>
  </cols>
  <sheetData>
    <row r="1" spans="1:13" x14ac:dyDescent="0.2">
      <c r="A1" s="102" t="s">
        <v>96</v>
      </c>
      <c r="B1" s="102"/>
      <c r="C1" s="102"/>
      <c r="D1" s="102"/>
      <c r="E1" s="102"/>
      <c r="F1" s="102"/>
      <c r="G1" s="68"/>
      <c r="H1" s="102" t="s">
        <v>97</v>
      </c>
      <c r="I1" s="102"/>
      <c r="J1" s="102"/>
      <c r="K1" s="102"/>
      <c r="L1" s="102"/>
      <c r="M1" s="102"/>
    </row>
    <row r="2" spans="1:13" x14ac:dyDescent="0.2">
      <c r="A2" s="99" t="s">
        <v>121</v>
      </c>
      <c r="B2" s="99"/>
      <c r="C2" s="99"/>
      <c r="D2" s="99"/>
      <c r="E2" s="99"/>
      <c r="F2" s="99"/>
      <c r="G2" s="67"/>
      <c r="H2" s="99" t="s">
        <v>105</v>
      </c>
      <c r="I2" s="99"/>
      <c r="J2" s="99"/>
      <c r="K2" s="99"/>
      <c r="L2" s="99"/>
      <c r="M2" s="99"/>
    </row>
    <row r="3" spans="1:13" ht="12.75" x14ac:dyDescent="0.2">
      <c r="A3" s="99"/>
      <c r="B3" s="99"/>
      <c r="C3" s="99"/>
      <c r="D3" s="99"/>
      <c r="E3" s="99"/>
      <c r="F3"/>
      <c r="G3" s="70"/>
      <c r="H3" s="99"/>
      <c r="I3" s="99"/>
      <c r="J3" s="99"/>
      <c r="K3" s="99"/>
      <c r="L3" s="99"/>
      <c r="M3"/>
    </row>
    <row r="4" spans="1:13" ht="12.75" x14ac:dyDescent="0.2">
      <c r="A4" s="99" t="s">
        <v>99</v>
      </c>
      <c r="B4" s="99"/>
      <c r="C4" s="99"/>
      <c r="D4" s="99"/>
      <c r="E4" s="99"/>
      <c r="F4"/>
      <c r="G4" s="70"/>
      <c r="H4" s="99" t="s">
        <v>99</v>
      </c>
      <c r="I4" s="99"/>
      <c r="J4" s="99"/>
      <c r="K4" s="99"/>
      <c r="L4" s="99"/>
      <c r="M4"/>
    </row>
    <row r="5" spans="1:13" ht="12.75" x14ac:dyDescent="0.2">
      <c r="A5" s="76"/>
      <c r="B5" s="76" t="s">
        <v>10</v>
      </c>
      <c r="C5" s="76" t="s">
        <v>11</v>
      </c>
      <c r="D5" s="76" t="s">
        <v>12</v>
      </c>
      <c r="E5" s="76" t="s">
        <v>13</v>
      </c>
      <c r="F5"/>
      <c r="G5" s="70"/>
      <c r="H5" s="76"/>
      <c r="I5" s="76" t="s">
        <v>10</v>
      </c>
      <c r="J5" s="76" t="s">
        <v>11</v>
      </c>
      <c r="K5" s="76" t="s">
        <v>12</v>
      </c>
      <c r="L5" s="76" t="s">
        <v>13</v>
      </c>
      <c r="M5"/>
    </row>
    <row r="6" spans="1:13" ht="12.75" x14ac:dyDescent="0.2">
      <c r="A6" s="76" t="s">
        <v>14</v>
      </c>
      <c r="B6" s="76">
        <v>34</v>
      </c>
      <c r="C6" s="76">
        <v>28</v>
      </c>
      <c r="D6" s="76">
        <v>43</v>
      </c>
      <c r="E6" s="76">
        <v>58</v>
      </c>
      <c r="F6"/>
      <c r="G6" s="70"/>
      <c r="H6" s="76" t="s">
        <v>14</v>
      </c>
      <c r="I6" s="76">
        <v>32</v>
      </c>
      <c r="J6" s="76">
        <v>26</v>
      </c>
      <c r="K6" s="76">
        <v>40</v>
      </c>
      <c r="L6" s="76">
        <v>56</v>
      </c>
      <c r="M6"/>
    </row>
    <row r="7" spans="1:13" ht="12.75" x14ac:dyDescent="0.2">
      <c r="A7" s="77" t="s">
        <v>15</v>
      </c>
      <c r="B7" s="78">
        <v>9877</v>
      </c>
      <c r="C7" s="78">
        <v>7849</v>
      </c>
      <c r="D7" s="78">
        <v>1868</v>
      </c>
      <c r="E7" s="77">
        <v>159</v>
      </c>
      <c r="F7"/>
      <c r="G7" s="70"/>
      <c r="H7" s="77" t="s">
        <v>15</v>
      </c>
      <c r="I7" s="78">
        <v>7681</v>
      </c>
      <c r="J7" s="78">
        <v>6411</v>
      </c>
      <c r="K7" s="78">
        <v>1179</v>
      </c>
      <c r="L7" s="77">
        <v>91</v>
      </c>
      <c r="M7"/>
    </row>
    <row r="8" spans="1:13" ht="12.75" x14ac:dyDescent="0.2">
      <c r="A8" s="79" t="s">
        <v>15</v>
      </c>
      <c r="B8" s="80">
        <v>2959</v>
      </c>
      <c r="C8" s="80">
        <v>1562</v>
      </c>
      <c r="D8" s="80">
        <v>1213</v>
      </c>
      <c r="E8" s="79">
        <v>184</v>
      </c>
      <c r="F8"/>
      <c r="G8" s="70"/>
      <c r="H8" s="79" t="s">
        <v>15</v>
      </c>
      <c r="I8" s="80">
        <v>2790</v>
      </c>
      <c r="J8" s="80">
        <v>1700</v>
      </c>
      <c r="K8" s="79">
        <v>947</v>
      </c>
      <c r="L8" s="79">
        <v>143</v>
      </c>
      <c r="M8"/>
    </row>
    <row r="9" spans="1:13" ht="12.75" x14ac:dyDescent="0.2">
      <c r="A9" s="81" t="s">
        <v>15</v>
      </c>
      <c r="B9" s="82">
        <v>4521</v>
      </c>
      <c r="C9" s="82">
        <v>2361</v>
      </c>
      <c r="D9" s="82">
        <v>1811</v>
      </c>
      <c r="E9" s="81">
        <v>349</v>
      </c>
      <c r="F9"/>
      <c r="G9" s="70"/>
      <c r="H9" s="81" t="s">
        <v>15</v>
      </c>
      <c r="I9" s="82">
        <v>4161</v>
      </c>
      <c r="J9" s="82">
        <v>2170</v>
      </c>
      <c r="K9" s="82">
        <v>1667</v>
      </c>
      <c r="L9" s="81">
        <v>325</v>
      </c>
      <c r="M9"/>
    </row>
    <row r="10" spans="1:13" ht="12.75" x14ac:dyDescent="0.2">
      <c r="A10" s="83" t="s">
        <v>15</v>
      </c>
      <c r="B10" s="84">
        <v>3814</v>
      </c>
      <c r="C10" s="84">
        <v>1836</v>
      </c>
      <c r="D10" s="84">
        <v>1595</v>
      </c>
      <c r="E10" s="83">
        <v>383</v>
      </c>
      <c r="F10"/>
      <c r="G10" s="70"/>
      <c r="H10" s="83" t="s">
        <v>15</v>
      </c>
      <c r="I10" s="84">
        <v>4689</v>
      </c>
      <c r="J10" s="84">
        <v>2429</v>
      </c>
      <c r="K10" s="84">
        <v>1857</v>
      </c>
      <c r="L10" s="83">
        <v>403</v>
      </c>
      <c r="M10"/>
    </row>
    <row r="11" spans="1:13" ht="12.75" x14ac:dyDescent="0.2">
      <c r="A11" s="85" t="s">
        <v>15</v>
      </c>
      <c r="B11" s="86">
        <v>2375</v>
      </c>
      <c r="C11" s="86">
        <v>1108</v>
      </c>
      <c r="D11" s="86">
        <v>1044</v>
      </c>
      <c r="E11" s="85">
        <v>223</v>
      </c>
      <c r="F11"/>
      <c r="G11" s="70"/>
      <c r="H11" s="85" t="s">
        <v>15</v>
      </c>
      <c r="I11" s="86">
        <v>3286</v>
      </c>
      <c r="J11" s="86">
        <v>1682</v>
      </c>
      <c r="K11" s="86">
        <v>1323</v>
      </c>
      <c r="L11" s="85">
        <v>282</v>
      </c>
      <c r="M11"/>
    </row>
    <row r="12" spans="1:13" ht="12.75" x14ac:dyDescent="0.2">
      <c r="A12" s="87" t="s">
        <v>15</v>
      </c>
      <c r="B12" s="88">
        <v>6573</v>
      </c>
      <c r="C12" s="88">
        <v>4096</v>
      </c>
      <c r="D12" s="88">
        <v>2014</v>
      </c>
      <c r="E12" s="87">
        <v>463</v>
      </c>
      <c r="F12"/>
      <c r="G12" s="70"/>
      <c r="H12" s="87" t="s">
        <v>15</v>
      </c>
      <c r="I12" s="88">
        <v>11405</v>
      </c>
      <c r="J12" s="88">
        <v>6858</v>
      </c>
      <c r="K12" s="88">
        <v>3800</v>
      </c>
      <c r="L12" s="87">
        <v>746</v>
      </c>
      <c r="M12"/>
    </row>
    <row r="13" spans="1:13" ht="12.75" x14ac:dyDescent="0.2">
      <c r="A13" s="76" t="s">
        <v>16</v>
      </c>
      <c r="B13" s="90">
        <v>30118</v>
      </c>
      <c r="C13" s="90">
        <v>18813</v>
      </c>
      <c r="D13" s="90">
        <v>9545</v>
      </c>
      <c r="E13" s="90">
        <v>1760</v>
      </c>
      <c r="F13"/>
      <c r="G13" s="70"/>
      <c r="H13" s="76" t="s">
        <v>16</v>
      </c>
      <c r="I13" s="90">
        <v>34012</v>
      </c>
      <c r="J13" s="90">
        <v>21250</v>
      </c>
      <c r="K13" s="90">
        <v>10773</v>
      </c>
      <c r="L13" s="90">
        <v>1990</v>
      </c>
      <c r="M13"/>
    </row>
    <row r="14" spans="1:13" ht="12.75" x14ac:dyDescent="0.2">
      <c r="A14" s="96" t="s">
        <v>59</v>
      </c>
      <c r="B14" s="96"/>
      <c r="C14" s="96"/>
      <c r="D14" s="96"/>
      <c r="E14" s="96"/>
      <c r="F14"/>
      <c r="G14" s="70"/>
      <c r="H14" s="96" t="s">
        <v>59</v>
      </c>
      <c r="I14" s="96"/>
      <c r="J14" s="96"/>
      <c r="K14" s="96"/>
      <c r="L14" s="96"/>
      <c r="M14"/>
    </row>
    <row r="15" spans="1:13" ht="12.75" x14ac:dyDescent="0.2">
      <c r="A15" s="76" t="s">
        <v>17</v>
      </c>
      <c r="B15" s="76" t="s">
        <v>122</v>
      </c>
      <c r="C15" s="76" t="s">
        <v>124</v>
      </c>
      <c r="D15" s="76" t="s">
        <v>126</v>
      </c>
      <c r="E15" s="76" t="s">
        <v>128</v>
      </c>
      <c r="F15"/>
      <c r="G15" s="70"/>
      <c r="H15" s="76" t="s">
        <v>17</v>
      </c>
      <c r="I15" s="76" t="s">
        <v>106</v>
      </c>
      <c r="J15" s="76" t="s">
        <v>107</v>
      </c>
      <c r="K15" s="76" t="s">
        <v>109</v>
      </c>
      <c r="L15" s="76" t="s">
        <v>111</v>
      </c>
      <c r="M15"/>
    </row>
    <row r="16" spans="1:13" ht="12.75" x14ac:dyDescent="0.2">
      <c r="A16" s="91" t="s">
        <v>18</v>
      </c>
      <c r="B16" s="91" t="s">
        <v>123</v>
      </c>
      <c r="C16" s="91" t="s">
        <v>125</v>
      </c>
      <c r="D16" s="91" t="s">
        <v>127</v>
      </c>
      <c r="E16" s="91">
        <v>6</v>
      </c>
      <c r="F16"/>
      <c r="G16" s="70"/>
      <c r="H16" s="91" t="s">
        <v>18</v>
      </c>
      <c r="I16" s="91" t="s">
        <v>20</v>
      </c>
      <c r="J16" s="91" t="s">
        <v>108</v>
      </c>
      <c r="K16" s="91" t="s">
        <v>110</v>
      </c>
      <c r="L16" s="91" t="s">
        <v>112</v>
      </c>
      <c r="M16"/>
    </row>
    <row r="17" spans="1:13" ht="12.75" x14ac:dyDescent="0.2">
      <c r="A17" s="76" t="s">
        <v>19</v>
      </c>
      <c r="B17" s="76" t="s">
        <v>129</v>
      </c>
      <c r="C17" s="76" t="s">
        <v>131</v>
      </c>
      <c r="D17" s="76" t="s">
        <v>133</v>
      </c>
      <c r="E17" s="76" t="s">
        <v>135</v>
      </c>
      <c r="F17"/>
      <c r="G17" s="70"/>
      <c r="H17" s="76" t="s">
        <v>19</v>
      </c>
      <c r="I17" s="76" t="s">
        <v>113</v>
      </c>
      <c r="J17" s="76" t="s">
        <v>115</v>
      </c>
      <c r="K17" s="76" t="s">
        <v>117</v>
      </c>
      <c r="L17" s="76" t="s">
        <v>119</v>
      </c>
      <c r="M17"/>
    </row>
    <row r="18" spans="1:13" ht="12.75" x14ac:dyDescent="0.2">
      <c r="A18" s="91" t="s">
        <v>18</v>
      </c>
      <c r="B18" s="91" t="s">
        <v>130</v>
      </c>
      <c r="C18" s="91" t="s">
        <v>132</v>
      </c>
      <c r="D18" s="91" t="s">
        <v>134</v>
      </c>
      <c r="E18" s="91" t="s">
        <v>136</v>
      </c>
      <c r="F18"/>
      <c r="G18" s="12"/>
      <c r="H18" s="91" t="s">
        <v>18</v>
      </c>
      <c r="I18" s="91" t="s">
        <v>114</v>
      </c>
      <c r="J18" s="91" t="s">
        <v>116</v>
      </c>
      <c r="K18" s="91" t="s">
        <v>118</v>
      </c>
      <c r="L18" s="91" t="s">
        <v>120</v>
      </c>
      <c r="M18"/>
    </row>
    <row r="19" spans="1:13" ht="12.75" x14ac:dyDescent="0.2">
      <c r="A19" s="98" t="s">
        <v>21</v>
      </c>
      <c r="B19" s="97" t="s">
        <v>22</v>
      </c>
      <c r="C19" s="97"/>
      <c r="D19" s="97"/>
      <c r="E19" s="98" t="s">
        <v>100</v>
      </c>
      <c r="F19" s="98"/>
      <c r="G19" s="13"/>
      <c r="H19" s="98" t="s">
        <v>21</v>
      </c>
      <c r="I19" s="97" t="s">
        <v>22</v>
      </c>
      <c r="J19" s="97"/>
      <c r="K19" s="97"/>
      <c r="L19" s="98" t="s">
        <v>100</v>
      </c>
      <c r="M19" s="98"/>
    </row>
    <row r="20" spans="1:13" ht="12.75" x14ac:dyDescent="0.2">
      <c r="A20" s="98"/>
      <c r="B20" s="97" t="s">
        <v>24</v>
      </c>
      <c r="C20" s="75" t="s">
        <v>25</v>
      </c>
      <c r="D20" s="97" t="s">
        <v>26</v>
      </c>
      <c r="E20" s="97" t="s">
        <v>27</v>
      </c>
      <c r="F20" s="97" t="s">
        <v>28</v>
      </c>
      <c r="G20" s="13"/>
      <c r="H20" s="98"/>
      <c r="I20" s="97" t="s">
        <v>24</v>
      </c>
      <c r="J20" s="75" t="s">
        <v>25</v>
      </c>
      <c r="K20" s="97" t="s">
        <v>26</v>
      </c>
      <c r="L20" s="97" t="s">
        <v>27</v>
      </c>
      <c r="M20" s="97" t="s">
        <v>28</v>
      </c>
    </row>
    <row r="21" spans="1:13" ht="25.5" x14ac:dyDescent="0.2">
      <c r="A21" s="98"/>
      <c r="B21" s="97"/>
      <c r="C21" s="75" t="s">
        <v>29</v>
      </c>
      <c r="D21" s="97"/>
      <c r="E21" s="97"/>
      <c r="F21" s="97"/>
      <c r="G21" s="14"/>
      <c r="H21" s="98"/>
      <c r="I21" s="97"/>
      <c r="J21" s="75" t="s">
        <v>29</v>
      </c>
      <c r="K21" s="97"/>
      <c r="L21" s="97"/>
      <c r="M21" s="97"/>
    </row>
    <row r="22" spans="1:13" ht="12.75" x14ac:dyDescent="0.2">
      <c r="A22" s="75" t="s">
        <v>101</v>
      </c>
      <c r="B22" s="89">
        <v>1333</v>
      </c>
      <c r="C22" s="75">
        <v>25</v>
      </c>
      <c r="D22" s="75">
        <v>332</v>
      </c>
      <c r="E22" s="75">
        <v>400</v>
      </c>
      <c r="F22" s="75">
        <v>40</v>
      </c>
      <c r="G22" s="14"/>
      <c r="H22" s="75" t="s">
        <v>101</v>
      </c>
      <c r="I22" s="89">
        <v>1333</v>
      </c>
      <c r="J22" s="75">
        <v>25</v>
      </c>
      <c r="K22" s="75">
        <v>332</v>
      </c>
      <c r="L22" s="75">
        <v>748</v>
      </c>
      <c r="M22" s="75">
        <v>75</v>
      </c>
    </row>
    <row r="23" spans="1:13" ht="12.75" x14ac:dyDescent="0.2">
      <c r="A23" s="75" t="s">
        <v>102</v>
      </c>
      <c r="B23" s="75">
        <v>891</v>
      </c>
      <c r="C23" s="75">
        <v>43</v>
      </c>
      <c r="D23" s="75">
        <v>569</v>
      </c>
      <c r="E23" s="75">
        <v>309</v>
      </c>
      <c r="F23" s="75">
        <v>39</v>
      </c>
      <c r="G23" s="13"/>
      <c r="H23" s="75" t="s">
        <v>102</v>
      </c>
      <c r="I23" s="75">
        <v>891</v>
      </c>
      <c r="J23" s="75">
        <v>43</v>
      </c>
      <c r="K23" s="75">
        <v>569</v>
      </c>
      <c r="L23" s="75">
        <v>997</v>
      </c>
      <c r="M23" s="75">
        <v>103</v>
      </c>
    </row>
    <row r="24" spans="1:13" ht="12.75" x14ac:dyDescent="0.2">
      <c r="A24" s="75" t="s">
        <v>103</v>
      </c>
      <c r="B24" s="89">
        <v>1896</v>
      </c>
      <c r="C24" s="75">
        <v>7</v>
      </c>
      <c r="D24" s="75">
        <v>382</v>
      </c>
      <c r="E24" s="75">
        <v>605</v>
      </c>
      <c r="F24" s="75">
        <v>102</v>
      </c>
      <c r="G24" s="14"/>
      <c r="H24" s="75" t="s">
        <v>103</v>
      </c>
      <c r="I24" s="89">
        <v>1896</v>
      </c>
      <c r="J24" s="75">
        <v>7</v>
      </c>
      <c r="K24" s="75">
        <v>382</v>
      </c>
      <c r="L24" s="89">
        <v>1615</v>
      </c>
      <c r="M24" s="75">
        <v>221</v>
      </c>
    </row>
    <row r="25" spans="1:13" ht="12.75" x14ac:dyDescent="0.2">
      <c r="A25" s="75" t="s">
        <v>104</v>
      </c>
      <c r="B25" s="89">
        <v>1046</v>
      </c>
      <c r="C25" s="75">
        <v>3</v>
      </c>
      <c r="D25" s="75">
        <v>482</v>
      </c>
      <c r="E25" s="75">
        <v>214</v>
      </c>
      <c r="F25" s="75">
        <v>45</v>
      </c>
      <c r="G25" s="70"/>
      <c r="H25" s="75" t="s">
        <v>104</v>
      </c>
      <c r="I25" s="89">
        <v>1046</v>
      </c>
      <c r="J25" s="75">
        <v>3</v>
      </c>
      <c r="K25" s="75">
        <v>482</v>
      </c>
      <c r="L25" s="75">
        <v>933</v>
      </c>
      <c r="M25" s="75">
        <v>110</v>
      </c>
    </row>
    <row r="26" spans="1:13" ht="12.75" x14ac:dyDescent="0.2">
      <c r="A26" s="75" t="s">
        <v>30</v>
      </c>
      <c r="B26" s="75" t="s">
        <v>31</v>
      </c>
      <c r="C26" s="75" t="s">
        <v>31</v>
      </c>
      <c r="D26" s="75" t="s">
        <v>31</v>
      </c>
      <c r="E26" s="89">
        <v>459859</v>
      </c>
      <c r="F26" s="89">
        <v>18456</v>
      </c>
      <c r="G26" s="70"/>
      <c r="H26" s="75" t="s">
        <v>30</v>
      </c>
      <c r="I26" s="75" t="s">
        <v>31</v>
      </c>
      <c r="J26" s="75" t="s">
        <v>31</v>
      </c>
      <c r="K26" s="75" t="s">
        <v>31</v>
      </c>
      <c r="L26" s="89">
        <v>652400</v>
      </c>
      <c r="M26" s="89">
        <v>34148</v>
      </c>
    </row>
    <row r="27" spans="1:13" ht="12.75" x14ac:dyDescent="0.2">
      <c r="A27" s="97" t="s">
        <v>32</v>
      </c>
      <c r="B27" s="97"/>
      <c r="C27" s="97"/>
      <c r="D27" s="97"/>
      <c r="E27" s="97"/>
      <c r="F27" s="97"/>
      <c r="G27" s="70"/>
      <c r="H27" s="97" t="s">
        <v>32</v>
      </c>
      <c r="I27" s="97"/>
      <c r="J27" s="97"/>
      <c r="K27" s="97"/>
      <c r="L27" s="97"/>
      <c r="M27" s="97"/>
    </row>
    <row r="28" spans="1:13" ht="12.75" x14ac:dyDescent="0.2">
      <c r="A28" s="75" t="s">
        <v>30</v>
      </c>
      <c r="B28" s="75" t="s">
        <v>31</v>
      </c>
      <c r="C28" s="75" t="s">
        <v>31</v>
      </c>
      <c r="D28" s="75" t="s">
        <v>31</v>
      </c>
      <c r="E28" s="89">
        <v>1481850</v>
      </c>
      <c r="F28" s="89">
        <v>46268</v>
      </c>
      <c r="G28" s="70"/>
      <c r="H28" s="75" t="s">
        <v>30</v>
      </c>
      <c r="I28" s="75" t="s">
        <v>31</v>
      </c>
      <c r="J28" s="75" t="s">
        <v>31</v>
      </c>
      <c r="K28" s="75" t="s">
        <v>31</v>
      </c>
      <c r="L28" s="89">
        <v>1619870</v>
      </c>
      <c r="M28" s="89">
        <v>67253</v>
      </c>
    </row>
    <row r="29" spans="1:13" s="71" customFormat="1" x14ac:dyDescent="0.2">
      <c r="A29" s="52"/>
      <c r="B29" s="53"/>
      <c r="C29" s="53"/>
      <c r="D29" s="53"/>
      <c r="E29" s="53"/>
      <c r="F29" s="53"/>
      <c r="G29" s="53"/>
      <c r="H29" s="53"/>
      <c r="I29" s="53"/>
      <c r="J29" s="53"/>
      <c r="K29" s="53"/>
      <c r="L29" s="53"/>
      <c r="M29" s="53"/>
    </row>
    <row r="30" spans="1:13" s="71" customFormat="1" x14ac:dyDescent="0.2">
      <c r="A30" s="102" t="s">
        <v>84</v>
      </c>
      <c r="B30" s="102"/>
      <c r="C30" s="102"/>
      <c r="D30" s="102"/>
      <c r="E30" s="102"/>
      <c r="F30" s="102"/>
      <c r="H30" s="102" t="s">
        <v>91</v>
      </c>
      <c r="I30" s="102"/>
      <c r="J30" s="102"/>
      <c r="K30" s="102"/>
      <c r="L30" s="102"/>
      <c r="M30" s="102"/>
    </row>
    <row r="31" spans="1:13" x14ac:dyDescent="0.2">
      <c r="A31" s="99" t="s">
        <v>137</v>
      </c>
      <c r="B31" s="99"/>
      <c r="C31" s="99"/>
      <c r="D31" s="99"/>
      <c r="E31" s="99"/>
      <c r="F31" s="99"/>
      <c r="G31" s="70"/>
      <c r="H31" s="99" t="s">
        <v>142</v>
      </c>
      <c r="I31" s="99"/>
      <c r="J31" s="99"/>
      <c r="K31" s="99"/>
      <c r="L31" s="99"/>
      <c r="M31" s="99"/>
    </row>
    <row r="32" spans="1:13" ht="12.75" x14ac:dyDescent="0.2">
      <c r="A32" s="99"/>
      <c r="B32" s="99"/>
      <c r="C32" s="99"/>
      <c r="D32" s="99"/>
      <c r="E32" s="99"/>
      <c r="F32"/>
      <c r="G32" s="70"/>
      <c r="H32" s="99"/>
      <c r="I32" s="99"/>
      <c r="J32" s="99"/>
      <c r="K32" s="99"/>
      <c r="L32" s="99"/>
      <c r="M32"/>
    </row>
    <row r="33" spans="1:13" ht="12.75" x14ac:dyDescent="0.2">
      <c r="A33" s="99" t="s">
        <v>99</v>
      </c>
      <c r="B33" s="99"/>
      <c r="C33" s="99"/>
      <c r="D33" s="99"/>
      <c r="E33" s="99"/>
      <c r="F33"/>
      <c r="G33" s="70"/>
      <c r="H33" s="99" t="s">
        <v>99</v>
      </c>
      <c r="I33" s="99"/>
      <c r="J33" s="99"/>
      <c r="K33" s="99"/>
      <c r="L33" s="99"/>
      <c r="M33"/>
    </row>
    <row r="34" spans="1:13" ht="12.75" x14ac:dyDescent="0.2">
      <c r="A34" s="76"/>
      <c r="B34" s="76" t="s">
        <v>10</v>
      </c>
      <c r="C34" s="76" t="s">
        <v>11</v>
      </c>
      <c r="D34" s="76" t="s">
        <v>12</v>
      </c>
      <c r="E34" s="76" t="s">
        <v>13</v>
      </c>
      <c r="F34"/>
      <c r="G34" s="70"/>
      <c r="H34" s="76"/>
      <c r="I34" s="76" t="s">
        <v>10</v>
      </c>
      <c r="J34" s="76" t="s">
        <v>11</v>
      </c>
      <c r="K34" s="76" t="s">
        <v>12</v>
      </c>
      <c r="L34" s="76" t="s">
        <v>13</v>
      </c>
      <c r="M34"/>
    </row>
    <row r="35" spans="1:13" ht="12.75" x14ac:dyDescent="0.2">
      <c r="A35" s="76" t="s">
        <v>14</v>
      </c>
      <c r="B35" s="76">
        <v>34</v>
      </c>
      <c r="C35" s="76">
        <v>28</v>
      </c>
      <c r="D35" s="76">
        <v>43</v>
      </c>
      <c r="E35" s="76">
        <v>58</v>
      </c>
      <c r="F35"/>
      <c r="G35" s="70"/>
      <c r="H35" s="76" t="s">
        <v>14</v>
      </c>
      <c r="I35" s="76">
        <v>32</v>
      </c>
      <c r="J35" s="76">
        <v>26</v>
      </c>
      <c r="K35" s="76">
        <v>40</v>
      </c>
      <c r="L35" s="76">
        <v>56</v>
      </c>
      <c r="M35"/>
    </row>
    <row r="36" spans="1:13" ht="12.75" x14ac:dyDescent="0.2">
      <c r="A36" s="77" t="s">
        <v>15</v>
      </c>
      <c r="B36" s="78">
        <v>9875</v>
      </c>
      <c r="C36" s="78">
        <v>7849</v>
      </c>
      <c r="D36" s="78">
        <v>1866</v>
      </c>
      <c r="E36" s="77">
        <v>159</v>
      </c>
      <c r="F36"/>
      <c r="G36" s="70"/>
      <c r="H36" s="77" t="s">
        <v>15</v>
      </c>
      <c r="I36" s="78">
        <v>7679</v>
      </c>
      <c r="J36" s="78">
        <v>6411</v>
      </c>
      <c r="K36" s="78">
        <v>1178</v>
      </c>
      <c r="L36" s="77">
        <v>91</v>
      </c>
      <c r="M36"/>
    </row>
    <row r="37" spans="1:13" ht="12.75" x14ac:dyDescent="0.2">
      <c r="A37" s="79" t="s">
        <v>15</v>
      </c>
      <c r="B37" s="80">
        <v>2958</v>
      </c>
      <c r="C37" s="80">
        <v>1562</v>
      </c>
      <c r="D37" s="80">
        <v>1211</v>
      </c>
      <c r="E37" s="79">
        <v>184</v>
      </c>
      <c r="F37"/>
      <c r="G37" s="70"/>
      <c r="H37" s="79" t="s">
        <v>15</v>
      </c>
      <c r="I37" s="80">
        <v>2789</v>
      </c>
      <c r="J37" s="80">
        <v>1700</v>
      </c>
      <c r="K37" s="79">
        <v>946</v>
      </c>
      <c r="L37" s="79">
        <v>143</v>
      </c>
      <c r="M37"/>
    </row>
    <row r="38" spans="1:13" ht="12.75" x14ac:dyDescent="0.2">
      <c r="A38" s="81" t="s">
        <v>15</v>
      </c>
      <c r="B38" s="82">
        <v>4519</v>
      </c>
      <c r="C38" s="82">
        <v>2361</v>
      </c>
      <c r="D38" s="82">
        <v>1809</v>
      </c>
      <c r="E38" s="81">
        <v>348</v>
      </c>
      <c r="F38"/>
      <c r="G38" s="70"/>
      <c r="H38" s="81" t="s">
        <v>15</v>
      </c>
      <c r="I38" s="82">
        <v>4159</v>
      </c>
      <c r="J38" s="82">
        <v>2170</v>
      </c>
      <c r="K38" s="82">
        <v>1665</v>
      </c>
      <c r="L38" s="81">
        <v>325</v>
      </c>
      <c r="M38"/>
    </row>
    <row r="39" spans="1:13" ht="12.75" x14ac:dyDescent="0.2">
      <c r="A39" s="83" t="s">
        <v>15</v>
      </c>
      <c r="B39" s="84">
        <v>3812</v>
      </c>
      <c r="C39" s="84">
        <v>1836</v>
      </c>
      <c r="D39" s="84">
        <v>1593</v>
      </c>
      <c r="E39" s="83">
        <v>382</v>
      </c>
      <c r="F39"/>
      <c r="G39" s="70"/>
      <c r="H39" s="83" t="s">
        <v>15</v>
      </c>
      <c r="I39" s="84">
        <v>4687</v>
      </c>
      <c r="J39" s="84">
        <v>2429</v>
      </c>
      <c r="K39" s="84">
        <v>1856</v>
      </c>
      <c r="L39" s="83">
        <v>403</v>
      </c>
      <c r="M39"/>
    </row>
    <row r="40" spans="1:13" ht="12.75" x14ac:dyDescent="0.2">
      <c r="A40" s="85" t="s">
        <v>15</v>
      </c>
      <c r="B40" s="86">
        <v>2374</v>
      </c>
      <c r="C40" s="86">
        <v>1108</v>
      </c>
      <c r="D40" s="86">
        <v>1043</v>
      </c>
      <c r="E40" s="85">
        <v>223</v>
      </c>
      <c r="F40"/>
      <c r="G40" s="70"/>
      <c r="H40" s="85" t="s">
        <v>15</v>
      </c>
      <c r="I40" s="86">
        <v>3285</v>
      </c>
      <c r="J40" s="86">
        <v>1682</v>
      </c>
      <c r="K40" s="86">
        <v>1321</v>
      </c>
      <c r="L40" s="85">
        <v>282</v>
      </c>
      <c r="M40"/>
    </row>
    <row r="41" spans="1:13" ht="12.75" x14ac:dyDescent="0.2">
      <c r="A41" s="87" t="s">
        <v>15</v>
      </c>
      <c r="B41" s="88">
        <v>6570</v>
      </c>
      <c r="C41" s="88">
        <v>4096</v>
      </c>
      <c r="D41" s="88">
        <v>2011</v>
      </c>
      <c r="E41" s="87">
        <v>462</v>
      </c>
      <c r="F41"/>
      <c r="G41" s="70"/>
      <c r="H41" s="87" t="s">
        <v>15</v>
      </c>
      <c r="I41" s="88">
        <v>11400</v>
      </c>
      <c r="J41" s="88">
        <v>6858</v>
      </c>
      <c r="K41" s="88">
        <v>3796</v>
      </c>
      <c r="L41" s="87">
        <v>746</v>
      </c>
      <c r="M41"/>
    </row>
    <row r="42" spans="1:13" ht="12.75" x14ac:dyDescent="0.2">
      <c r="A42" s="76" t="s">
        <v>16</v>
      </c>
      <c r="B42" s="90">
        <v>30107</v>
      </c>
      <c r="C42" s="90">
        <v>18813</v>
      </c>
      <c r="D42" s="90">
        <v>9535</v>
      </c>
      <c r="E42" s="90">
        <v>1760</v>
      </c>
      <c r="F42"/>
      <c r="G42" s="70"/>
      <c r="H42" s="76" t="s">
        <v>16</v>
      </c>
      <c r="I42" s="90">
        <v>34001</v>
      </c>
      <c r="J42" s="90">
        <v>21249</v>
      </c>
      <c r="K42" s="90">
        <v>10763</v>
      </c>
      <c r="L42" s="90">
        <v>1989</v>
      </c>
      <c r="M42"/>
    </row>
    <row r="43" spans="1:13" ht="12.75" x14ac:dyDescent="0.2">
      <c r="A43" s="96" t="s">
        <v>59</v>
      </c>
      <c r="B43" s="96"/>
      <c r="C43" s="96"/>
      <c r="D43" s="96"/>
      <c r="E43" s="96"/>
      <c r="F43"/>
      <c r="G43" s="70"/>
      <c r="H43" s="96" t="s">
        <v>59</v>
      </c>
      <c r="I43" s="96"/>
      <c r="J43" s="96"/>
      <c r="K43" s="96"/>
      <c r="L43" s="96"/>
      <c r="M43"/>
    </row>
    <row r="44" spans="1:13" ht="12.75" x14ac:dyDescent="0.2">
      <c r="A44" s="76" t="s">
        <v>17</v>
      </c>
      <c r="B44" s="76" t="s">
        <v>122</v>
      </c>
      <c r="C44" s="76" t="s">
        <v>124</v>
      </c>
      <c r="D44" s="76" t="s">
        <v>126</v>
      </c>
      <c r="E44" s="76" t="s">
        <v>128</v>
      </c>
      <c r="F44"/>
      <c r="G44" s="70"/>
      <c r="H44" s="76" t="s">
        <v>17</v>
      </c>
      <c r="I44" s="76" t="s">
        <v>106</v>
      </c>
      <c r="J44" s="76" t="s">
        <v>107</v>
      </c>
      <c r="K44" s="76" t="s">
        <v>109</v>
      </c>
      <c r="L44" s="76" t="s">
        <v>111</v>
      </c>
      <c r="M44"/>
    </row>
    <row r="45" spans="1:13" ht="12.75" x14ac:dyDescent="0.2">
      <c r="A45" s="91" t="s">
        <v>18</v>
      </c>
      <c r="B45" s="91" t="s">
        <v>123</v>
      </c>
      <c r="C45" s="91" t="s">
        <v>125</v>
      </c>
      <c r="D45" s="91" t="s">
        <v>127</v>
      </c>
      <c r="E45" s="91">
        <v>6</v>
      </c>
      <c r="F45"/>
      <c r="G45" s="12"/>
      <c r="H45" s="91" t="s">
        <v>18</v>
      </c>
      <c r="I45" s="91" t="s">
        <v>20</v>
      </c>
      <c r="J45" s="91" t="s">
        <v>108</v>
      </c>
      <c r="K45" s="91" t="s">
        <v>110</v>
      </c>
      <c r="L45" s="91" t="s">
        <v>112</v>
      </c>
      <c r="M45"/>
    </row>
    <row r="46" spans="1:13" ht="12.75" x14ac:dyDescent="0.2">
      <c r="A46" s="76" t="s">
        <v>19</v>
      </c>
      <c r="B46" s="76" t="s">
        <v>138</v>
      </c>
      <c r="C46" s="76" t="s">
        <v>131</v>
      </c>
      <c r="D46" s="76" t="s">
        <v>140</v>
      </c>
      <c r="E46" s="76" t="s">
        <v>141</v>
      </c>
      <c r="F46"/>
      <c r="G46" s="13"/>
      <c r="H46" s="76" t="s">
        <v>19</v>
      </c>
      <c r="I46" s="76" t="s">
        <v>113</v>
      </c>
      <c r="J46" s="76" t="s">
        <v>115</v>
      </c>
      <c r="K46" s="76" t="s">
        <v>117</v>
      </c>
      <c r="L46" s="76" t="s">
        <v>119</v>
      </c>
      <c r="M46"/>
    </row>
    <row r="47" spans="1:13" ht="12.75" x14ac:dyDescent="0.2">
      <c r="A47" s="91" t="s">
        <v>18</v>
      </c>
      <c r="B47" s="91" t="s">
        <v>139</v>
      </c>
      <c r="C47" s="91" t="s">
        <v>132</v>
      </c>
      <c r="D47" s="91" t="s">
        <v>134</v>
      </c>
      <c r="E47" s="91" t="s">
        <v>136</v>
      </c>
      <c r="F47"/>
      <c r="G47" s="13"/>
      <c r="H47" s="91" t="s">
        <v>18</v>
      </c>
      <c r="I47" s="91" t="s">
        <v>114</v>
      </c>
      <c r="J47" s="91" t="s">
        <v>116</v>
      </c>
      <c r="K47" s="91" t="s">
        <v>118</v>
      </c>
      <c r="L47" s="91" t="s">
        <v>120</v>
      </c>
      <c r="M47"/>
    </row>
    <row r="48" spans="1:13" ht="12.75" x14ac:dyDescent="0.2">
      <c r="A48" s="98" t="s">
        <v>21</v>
      </c>
      <c r="B48" s="97" t="s">
        <v>22</v>
      </c>
      <c r="C48" s="97"/>
      <c r="D48" s="97"/>
      <c r="E48" s="98" t="s">
        <v>100</v>
      </c>
      <c r="F48" s="98"/>
      <c r="G48" s="14"/>
      <c r="H48" s="98" t="s">
        <v>21</v>
      </c>
      <c r="I48" s="97" t="s">
        <v>22</v>
      </c>
      <c r="J48" s="97"/>
      <c r="K48" s="97"/>
      <c r="L48" s="98" t="s">
        <v>100</v>
      </c>
      <c r="M48" s="98"/>
    </row>
    <row r="49" spans="1:13" ht="12.75" x14ac:dyDescent="0.2">
      <c r="A49" s="98"/>
      <c r="B49" s="97" t="s">
        <v>24</v>
      </c>
      <c r="C49" s="75" t="s">
        <v>25</v>
      </c>
      <c r="D49" s="97" t="s">
        <v>26</v>
      </c>
      <c r="E49" s="97" t="s">
        <v>27</v>
      </c>
      <c r="F49" s="97" t="s">
        <v>28</v>
      </c>
      <c r="G49" s="14"/>
      <c r="H49" s="98"/>
      <c r="I49" s="97" t="s">
        <v>24</v>
      </c>
      <c r="J49" s="75" t="s">
        <v>25</v>
      </c>
      <c r="K49" s="97" t="s">
        <v>26</v>
      </c>
      <c r="L49" s="97" t="s">
        <v>27</v>
      </c>
      <c r="M49" s="97" t="s">
        <v>28</v>
      </c>
    </row>
    <row r="50" spans="1:13" ht="25.5" x14ac:dyDescent="0.2">
      <c r="A50" s="98"/>
      <c r="B50" s="97"/>
      <c r="C50" s="75" t="s">
        <v>29</v>
      </c>
      <c r="D50" s="97"/>
      <c r="E50" s="97"/>
      <c r="F50" s="97"/>
      <c r="G50" s="14"/>
      <c r="H50" s="98"/>
      <c r="I50" s="97"/>
      <c r="J50" s="75" t="s">
        <v>29</v>
      </c>
      <c r="K50" s="97"/>
      <c r="L50" s="97"/>
      <c r="M50" s="97"/>
    </row>
    <row r="51" spans="1:13" ht="12.75" x14ac:dyDescent="0.2">
      <c r="A51" s="75" t="s">
        <v>101</v>
      </c>
      <c r="B51" s="89">
        <v>1333</v>
      </c>
      <c r="C51" s="75">
        <v>25</v>
      </c>
      <c r="D51" s="75">
        <v>332</v>
      </c>
      <c r="E51" s="75">
        <v>400</v>
      </c>
      <c r="F51" s="75">
        <v>40</v>
      </c>
      <c r="G51" s="14"/>
      <c r="H51" s="75" t="s">
        <v>101</v>
      </c>
      <c r="I51" s="89">
        <v>1333</v>
      </c>
      <c r="J51" s="75">
        <v>25</v>
      </c>
      <c r="K51" s="75">
        <v>332</v>
      </c>
      <c r="L51" s="75">
        <v>747</v>
      </c>
      <c r="M51" s="75">
        <v>75</v>
      </c>
    </row>
    <row r="52" spans="1:13" ht="12.75" x14ac:dyDescent="0.2">
      <c r="A52" s="75" t="s">
        <v>102</v>
      </c>
      <c r="B52" s="75">
        <v>891</v>
      </c>
      <c r="C52" s="75">
        <v>43</v>
      </c>
      <c r="D52" s="75">
        <v>569</v>
      </c>
      <c r="E52" s="75">
        <v>309</v>
      </c>
      <c r="F52" s="75">
        <v>39</v>
      </c>
      <c r="G52" s="14"/>
      <c r="H52" s="75" t="s">
        <v>102</v>
      </c>
      <c r="I52" s="75">
        <v>891</v>
      </c>
      <c r="J52" s="75">
        <v>43</v>
      </c>
      <c r="K52" s="75">
        <v>569</v>
      </c>
      <c r="L52" s="75">
        <v>997</v>
      </c>
      <c r="M52" s="75">
        <v>103</v>
      </c>
    </row>
    <row r="53" spans="1:13" ht="12.75" x14ac:dyDescent="0.2">
      <c r="A53" s="75" t="s">
        <v>103</v>
      </c>
      <c r="B53" s="89">
        <v>1896</v>
      </c>
      <c r="C53" s="75">
        <v>7</v>
      </c>
      <c r="D53" s="75">
        <v>382</v>
      </c>
      <c r="E53" s="75">
        <v>604</v>
      </c>
      <c r="F53" s="75">
        <v>102</v>
      </c>
      <c r="G53" s="14"/>
      <c r="H53" s="75" t="s">
        <v>103</v>
      </c>
      <c r="I53" s="89">
        <v>1896</v>
      </c>
      <c r="J53" s="75">
        <v>7</v>
      </c>
      <c r="K53" s="75">
        <v>382</v>
      </c>
      <c r="L53" s="89">
        <v>1614</v>
      </c>
      <c r="M53" s="75">
        <v>221</v>
      </c>
    </row>
    <row r="54" spans="1:13" ht="12.75" x14ac:dyDescent="0.2">
      <c r="A54" s="75" t="s">
        <v>104</v>
      </c>
      <c r="B54" s="89">
        <v>1046</v>
      </c>
      <c r="C54" s="75">
        <v>3</v>
      </c>
      <c r="D54" s="75">
        <v>482</v>
      </c>
      <c r="E54" s="75">
        <v>214</v>
      </c>
      <c r="F54" s="75">
        <v>45</v>
      </c>
      <c r="G54" s="13"/>
      <c r="H54" s="75" t="s">
        <v>104</v>
      </c>
      <c r="I54" s="89">
        <v>1046</v>
      </c>
      <c r="J54" s="75">
        <v>3</v>
      </c>
      <c r="K54" s="75">
        <v>482</v>
      </c>
      <c r="L54" s="75">
        <v>933</v>
      </c>
      <c r="M54" s="75">
        <v>110</v>
      </c>
    </row>
    <row r="55" spans="1:13" ht="12.75" x14ac:dyDescent="0.2">
      <c r="A55" s="75" t="s">
        <v>30</v>
      </c>
      <c r="B55" s="75" t="s">
        <v>31</v>
      </c>
      <c r="C55" s="75" t="s">
        <v>31</v>
      </c>
      <c r="D55" s="75" t="s">
        <v>31</v>
      </c>
      <c r="E55" s="89">
        <v>459854</v>
      </c>
      <c r="F55" s="89">
        <v>18455</v>
      </c>
      <c r="G55" s="14"/>
      <c r="H55" s="75" t="s">
        <v>30</v>
      </c>
      <c r="I55" s="75" t="s">
        <v>31</v>
      </c>
      <c r="J55" s="75" t="s">
        <v>31</v>
      </c>
      <c r="K55" s="75" t="s">
        <v>31</v>
      </c>
      <c r="L55" s="89">
        <v>652392</v>
      </c>
      <c r="M55" s="89">
        <v>34148</v>
      </c>
    </row>
    <row r="56" spans="1:13" ht="12.75" x14ac:dyDescent="0.2">
      <c r="A56" s="97" t="s">
        <v>32</v>
      </c>
      <c r="B56" s="97"/>
      <c r="C56" s="97"/>
      <c r="D56" s="97"/>
      <c r="E56" s="97"/>
      <c r="F56" s="97"/>
      <c r="G56" s="70"/>
      <c r="H56" s="97" t="s">
        <v>32</v>
      </c>
      <c r="I56" s="97"/>
      <c r="J56" s="97"/>
      <c r="K56" s="97"/>
      <c r="L56" s="97"/>
      <c r="M56" s="97"/>
    </row>
    <row r="57" spans="1:13" ht="12.75" x14ac:dyDescent="0.2">
      <c r="A57" s="75" t="s">
        <v>30</v>
      </c>
      <c r="B57" s="75" t="s">
        <v>31</v>
      </c>
      <c r="C57" s="75" t="s">
        <v>31</v>
      </c>
      <c r="D57" s="75" t="s">
        <v>31</v>
      </c>
      <c r="E57" s="89">
        <v>1481830</v>
      </c>
      <c r="F57" s="89">
        <v>46267</v>
      </c>
      <c r="H57" s="75" t="s">
        <v>30</v>
      </c>
      <c r="I57" s="75" t="s">
        <v>31</v>
      </c>
      <c r="J57" s="75" t="s">
        <v>31</v>
      </c>
      <c r="K57" s="75" t="s">
        <v>31</v>
      </c>
      <c r="L57" s="89">
        <v>1619850</v>
      </c>
      <c r="M57" s="89">
        <v>67252</v>
      </c>
    </row>
    <row r="58" spans="1:13" x14ac:dyDescent="0.2">
      <c r="A58" s="72"/>
      <c r="B58" s="72"/>
      <c r="C58" s="72"/>
      <c r="D58" s="72"/>
      <c r="E58" s="73"/>
      <c r="F58" s="73"/>
      <c r="G58" s="73"/>
      <c r="H58" s="72"/>
      <c r="I58" s="72"/>
      <c r="J58" s="72"/>
      <c r="K58" s="72"/>
      <c r="L58" s="73"/>
      <c r="M58" s="73"/>
    </row>
    <row r="59" spans="1:13" x14ac:dyDescent="0.2">
      <c r="A59" s="101" t="s">
        <v>33</v>
      </c>
      <c r="B59" s="101"/>
      <c r="C59" s="101"/>
      <c r="D59" s="101"/>
      <c r="E59" s="101"/>
      <c r="F59" s="101"/>
      <c r="H59" s="101" t="s">
        <v>33</v>
      </c>
      <c r="I59" s="101"/>
      <c r="J59" s="101"/>
      <c r="K59" s="101"/>
      <c r="L59" s="101"/>
      <c r="M59" s="101"/>
    </row>
    <row r="60" spans="1:13" x14ac:dyDescent="0.2">
      <c r="A60" s="100" t="s">
        <v>99</v>
      </c>
      <c r="B60" s="100"/>
      <c r="C60" s="100"/>
      <c r="D60" s="100"/>
      <c r="E60" s="100"/>
      <c r="F60" s="70"/>
      <c r="H60" s="100" t="s">
        <v>99</v>
      </c>
      <c r="I60" s="100"/>
      <c r="J60" s="100"/>
      <c r="K60" s="100"/>
      <c r="L60" s="100"/>
      <c r="M60" s="70"/>
    </row>
    <row r="61" spans="1:13" x14ac:dyDescent="0.2">
      <c r="A61" s="66"/>
      <c r="B61" s="66" t="s">
        <v>10</v>
      </c>
      <c r="C61" s="66" t="s">
        <v>11</v>
      </c>
      <c r="D61" s="66" t="s">
        <v>12</v>
      </c>
      <c r="E61" s="66" t="s">
        <v>13</v>
      </c>
      <c r="F61" s="70"/>
      <c r="H61" s="66"/>
      <c r="I61" s="66" t="s">
        <v>10</v>
      </c>
      <c r="J61" s="66" t="s">
        <v>11</v>
      </c>
      <c r="K61" s="66" t="s">
        <v>12</v>
      </c>
      <c r="L61" s="66" t="s">
        <v>13</v>
      </c>
      <c r="M61" s="70"/>
    </row>
    <row r="62" spans="1:13" x14ac:dyDescent="0.2">
      <c r="A62" s="3" t="s">
        <v>14</v>
      </c>
      <c r="B62" s="10">
        <f t="shared" ref="B62:E68" si="0">B7-B36</f>
        <v>2</v>
      </c>
      <c r="C62" s="10">
        <f t="shared" si="0"/>
        <v>0</v>
      </c>
      <c r="D62" s="10">
        <f t="shared" si="0"/>
        <v>2</v>
      </c>
      <c r="E62" s="10">
        <f t="shared" si="0"/>
        <v>0</v>
      </c>
      <c r="F62" s="70"/>
      <c r="H62" s="3" t="s">
        <v>14</v>
      </c>
      <c r="I62" s="3">
        <f t="shared" ref="I62:L69" si="1">I6-I35</f>
        <v>0</v>
      </c>
      <c r="J62" s="3">
        <f t="shared" si="1"/>
        <v>0</v>
      </c>
      <c r="K62" s="3">
        <f t="shared" si="1"/>
        <v>0</v>
      </c>
      <c r="L62" s="3">
        <f t="shared" si="1"/>
        <v>0</v>
      </c>
      <c r="M62" s="70"/>
    </row>
    <row r="63" spans="1:13" x14ac:dyDescent="0.2">
      <c r="A63" s="4" t="s">
        <v>15</v>
      </c>
      <c r="B63" s="10">
        <f t="shared" si="0"/>
        <v>1</v>
      </c>
      <c r="C63" s="10">
        <f t="shared" si="0"/>
        <v>0</v>
      </c>
      <c r="D63" s="10">
        <f t="shared" si="0"/>
        <v>2</v>
      </c>
      <c r="E63" s="10">
        <f t="shared" si="0"/>
        <v>0</v>
      </c>
      <c r="F63" s="70"/>
      <c r="H63" s="4" t="s">
        <v>15</v>
      </c>
      <c r="I63" s="3">
        <f t="shared" si="1"/>
        <v>2</v>
      </c>
      <c r="J63" s="3">
        <f t="shared" si="1"/>
        <v>0</v>
      </c>
      <c r="K63" s="3">
        <f t="shared" si="1"/>
        <v>1</v>
      </c>
      <c r="L63" s="3">
        <f t="shared" si="1"/>
        <v>0</v>
      </c>
      <c r="M63" s="70"/>
    </row>
    <row r="64" spans="1:13" x14ac:dyDescent="0.2">
      <c r="A64" s="5" t="s">
        <v>15</v>
      </c>
      <c r="B64" s="10">
        <f t="shared" si="0"/>
        <v>2</v>
      </c>
      <c r="C64" s="10">
        <f t="shared" si="0"/>
        <v>0</v>
      </c>
      <c r="D64" s="10">
        <f t="shared" si="0"/>
        <v>2</v>
      </c>
      <c r="E64" s="10">
        <f t="shared" si="0"/>
        <v>1</v>
      </c>
      <c r="F64" s="70"/>
      <c r="H64" s="5" t="s">
        <v>15</v>
      </c>
      <c r="I64" s="3">
        <f t="shared" si="1"/>
        <v>1</v>
      </c>
      <c r="J64" s="3">
        <f t="shared" si="1"/>
        <v>0</v>
      </c>
      <c r="K64" s="3">
        <f t="shared" si="1"/>
        <v>1</v>
      </c>
      <c r="L64" s="3">
        <f t="shared" si="1"/>
        <v>0</v>
      </c>
      <c r="M64" s="70"/>
    </row>
    <row r="65" spans="1:13" x14ac:dyDescent="0.2">
      <c r="A65" s="6" t="s">
        <v>15</v>
      </c>
      <c r="B65" s="10">
        <f t="shared" si="0"/>
        <v>2</v>
      </c>
      <c r="C65" s="10">
        <f t="shared" si="0"/>
        <v>0</v>
      </c>
      <c r="D65" s="10">
        <f t="shared" si="0"/>
        <v>2</v>
      </c>
      <c r="E65" s="10">
        <f t="shared" si="0"/>
        <v>1</v>
      </c>
      <c r="F65" s="70"/>
      <c r="H65" s="6" t="s">
        <v>15</v>
      </c>
      <c r="I65" s="3">
        <f t="shared" si="1"/>
        <v>2</v>
      </c>
      <c r="J65" s="3">
        <f t="shared" si="1"/>
        <v>0</v>
      </c>
      <c r="K65" s="3">
        <f t="shared" si="1"/>
        <v>2</v>
      </c>
      <c r="L65" s="3">
        <f t="shared" si="1"/>
        <v>0</v>
      </c>
      <c r="M65" s="70"/>
    </row>
    <row r="66" spans="1:13" x14ac:dyDescent="0.2">
      <c r="A66" s="7" t="s">
        <v>15</v>
      </c>
      <c r="B66" s="10">
        <f t="shared" si="0"/>
        <v>1</v>
      </c>
      <c r="C66" s="10">
        <f t="shared" si="0"/>
        <v>0</v>
      </c>
      <c r="D66" s="10">
        <f t="shared" si="0"/>
        <v>1</v>
      </c>
      <c r="E66" s="10">
        <f t="shared" si="0"/>
        <v>0</v>
      </c>
      <c r="F66" s="70"/>
      <c r="H66" s="7" t="s">
        <v>15</v>
      </c>
      <c r="I66" s="3">
        <f t="shared" si="1"/>
        <v>2</v>
      </c>
      <c r="J66" s="3">
        <f t="shared" si="1"/>
        <v>0</v>
      </c>
      <c r="K66" s="3">
        <f t="shared" si="1"/>
        <v>1</v>
      </c>
      <c r="L66" s="3">
        <f t="shared" si="1"/>
        <v>0</v>
      </c>
      <c r="M66" s="70"/>
    </row>
    <row r="67" spans="1:13" x14ac:dyDescent="0.2">
      <c r="A67" s="8" t="s">
        <v>15</v>
      </c>
      <c r="B67" s="10">
        <f t="shared" si="0"/>
        <v>3</v>
      </c>
      <c r="C67" s="10">
        <f t="shared" si="0"/>
        <v>0</v>
      </c>
      <c r="D67" s="10">
        <f t="shared" si="0"/>
        <v>3</v>
      </c>
      <c r="E67" s="10">
        <f t="shared" si="0"/>
        <v>1</v>
      </c>
      <c r="F67" s="70"/>
      <c r="H67" s="8" t="s">
        <v>15</v>
      </c>
      <c r="I67" s="3">
        <f t="shared" si="1"/>
        <v>1</v>
      </c>
      <c r="J67" s="3">
        <f t="shared" si="1"/>
        <v>0</v>
      </c>
      <c r="K67" s="3">
        <f t="shared" si="1"/>
        <v>2</v>
      </c>
      <c r="L67" s="3">
        <f t="shared" si="1"/>
        <v>0</v>
      </c>
      <c r="M67" s="70"/>
    </row>
    <row r="68" spans="1:13" x14ac:dyDescent="0.2">
      <c r="A68" s="9" t="s">
        <v>15</v>
      </c>
      <c r="B68" s="10">
        <f t="shared" si="0"/>
        <v>11</v>
      </c>
      <c r="C68" s="10">
        <f t="shared" si="0"/>
        <v>0</v>
      </c>
      <c r="D68" s="10">
        <f t="shared" si="0"/>
        <v>10</v>
      </c>
      <c r="E68" s="10">
        <f t="shared" si="0"/>
        <v>0</v>
      </c>
      <c r="F68" s="70"/>
      <c r="H68" s="9" t="s">
        <v>15</v>
      </c>
      <c r="I68" s="3">
        <f t="shared" si="1"/>
        <v>5</v>
      </c>
      <c r="J68" s="3">
        <f t="shared" si="1"/>
        <v>0</v>
      </c>
      <c r="K68" s="3">
        <f t="shared" si="1"/>
        <v>4</v>
      </c>
      <c r="L68" s="3">
        <f t="shared" si="1"/>
        <v>0</v>
      </c>
      <c r="M68" s="70"/>
    </row>
    <row r="69" spans="1:13" x14ac:dyDescent="0.2">
      <c r="A69" s="3" t="s">
        <v>16</v>
      </c>
      <c r="B69" s="10">
        <f>B13-B42</f>
        <v>11</v>
      </c>
      <c r="C69" s="10">
        <f>C13-C42</f>
        <v>0</v>
      </c>
      <c r="D69" s="10">
        <f>D13-D42</f>
        <v>10</v>
      </c>
      <c r="E69" s="10">
        <f>E13-E42</f>
        <v>0</v>
      </c>
      <c r="F69" s="70"/>
      <c r="H69" s="3" t="s">
        <v>16</v>
      </c>
      <c r="I69" s="3">
        <f t="shared" si="1"/>
        <v>11</v>
      </c>
      <c r="J69" s="3">
        <f t="shared" si="1"/>
        <v>1</v>
      </c>
      <c r="K69" s="3">
        <f t="shared" si="1"/>
        <v>10</v>
      </c>
      <c r="L69" s="3">
        <f t="shared" si="1"/>
        <v>1</v>
      </c>
      <c r="M69" s="70"/>
    </row>
    <row r="70" spans="1:13" x14ac:dyDescent="0.2">
      <c r="A70" s="3" t="s">
        <v>34</v>
      </c>
      <c r="B70" s="3"/>
      <c r="C70" s="3"/>
      <c r="D70" s="3"/>
      <c r="E70" s="3"/>
      <c r="F70" s="70"/>
      <c r="H70" s="3" t="s">
        <v>34</v>
      </c>
      <c r="I70" s="3"/>
      <c r="J70" s="3"/>
      <c r="K70" s="3"/>
      <c r="L70" s="3"/>
      <c r="M70" s="70"/>
    </row>
    <row r="71" spans="1:13" x14ac:dyDescent="0.2">
      <c r="A71" s="11" t="s">
        <v>18</v>
      </c>
      <c r="B71" s="11"/>
      <c r="C71" s="11"/>
      <c r="D71" s="11"/>
      <c r="E71" s="11"/>
      <c r="F71" s="70"/>
      <c r="H71" s="11" t="s">
        <v>18</v>
      </c>
      <c r="I71" s="11"/>
      <c r="J71" s="11"/>
      <c r="K71" s="11"/>
      <c r="L71" s="11"/>
      <c r="M71" s="70"/>
    </row>
    <row r="72" spans="1:13" x14ac:dyDescent="0.2">
      <c r="A72" s="3" t="s">
        <v>19</v>
      </c>
      <c r="B72" s="3"/>
      <c r="C72" s="3"/>
      <c r="D72" s="3"/>
      <c r="E72" s="3"/>
      <c r="F72" s="70"/>
      <c r="H72" s="3" t="s">
        <v>19</v>
      </c>
      <c r="I72" s="3"/>
      <c r="J72" s="3"/>
      <c r="K72" s="3"/>
      <c r="L72" s="3"/>
      <c r="M72" s="70"/>
    </row>
    <row r="73" spans="1:13" x14ac:dyDescent="0.2">
      <c r="A73" s="11" t="s">
        <v>18</v>
      </c>
      <c r="B73" s="11"/>
      <c r="C73" s="11"/>
      <c r="D73" s="11"/>
      <c r="E73" s="11"/>
      <c r="F73" s="70"/>
      <c r="H73" s="11" t="s">
        <v>18</v>
      </c>
      <c r="I73" s="11"/>
      <c r="J73" s="11"/>
      <c r="K73" s="11"/>
      <c r="L73" s="11"/>
      <c r="M73" s="70"/>
    </row>
    <row r="74" spans="1:13" x14ac:dyDescent="0.2">
      <c r="A74" s="103" t="s">
        <v>21</v>
      </c>
      <c r="B74" s="100" t="s">
        <v>22</v>
      </c>
      <c r="C74" s="100"/>
      <c r="D74" s="100"/>
      <c r="E74" s="103" t="s">
        <v>23</v>
      </c>
      <c r="F74" s="103"/>
      <c r="H74" s="103" t="s">
        <v>21</v>
      </c>
      <c r="I74" s="100" t="s">
        <v>22</v>
      </c>
      <c r="J74" s="100"/>
      <c r="K74" s="100"/>
      <c r="L74" s="103" t="s">
        <v>23</v>
      </c>
      <c r="M74" s="103"/>
    </row>
    <row r="75" spans="1:13" x14ac:dyDescent="0.2">
      <c r="A75" s="103"/>
      <c r="B75" s="100" t="s">
        <v>24</v>
      </c>
      <c r="C75" s="66" t="s">
        <v>25</v>
      </c>
      <c r="D75" s="100" t="s">
        <v>26</v>
      </c>
      <c r="E75" s="100" t="s">
        <v>27</v>
      </c>
      <c r="F75" s="100" t="s">
        <v>28</v>
      </c>
      <c r="H75" s="103"/>
      <c r="I75" s="100" t="s">
        <v>24</v>
      </c>
      <c r="J75" s="66" t="s">
        <v>25</v>
      </c>
      <c r="K75" s="100" t="s">
        <v>26</v>
      </c>
      <c r="L75" s="100" t="s">
        <v>27</v>
      </c>
      <c r="M75" s="100" t="s">
        <v>28</v>
      </c>
    </row>
    <row r="76" spans="1:13" ht="21.75" thickBot="1" x14ac:dyDescent="0.25">
      <c r="A76" s="103"/>
      <c r="B76" s="100"/>
      <c r="C76" s="66" t="s">
        <v>29</v>
      </c>
      <c r="D76" s="100"/>
      <c r="E76" s="100"/>
      <c r="F76" s="100"/>
      <c r="H76" s="103"/>
      <c r="I76" s="100"/>
      <c r="J76" s="66" t="s">
        <v>29</v>
      </c>
      <c r="K76" s="100"/>
      <c r="L76" s="100"/>
      <c r="M76" s="100"/>
    </row>
    <row r="77" spans="1:13" ht="12" thickBot="1" x14ac:dyDescent="0.25">
      <c r="A77" s="3" t="s">
        <v>101</v>
      </c>
      <c r="B77" s="10">
        <f t="shared" ref="B77:F80" si="2">B22-B51</f>
        <v>0</v>
      </c>
      <c r="C77" s="10">
        <f t="shared" si="2"/>
        <v>0</v>
      </c>
      <c r="D77" s="10">
        <f t="shared" si="2"/>
        <v>0</v>
      </c>
      <c r="E77" s="15">
        <f t="shared" si="2"/>
        <v>0</v>
      </c>
      <c r="F77" s="15">
        <f t="shared" si="2"/>
        <v>0</v>
      </c>
      <c r="H77" s="3" t="s">
        <v>101</v>
      </c>
      <c r="I77" s="10">
        <f t="shared" ref="I77:M80" si="3">I22-I51</f>
        <v>0</v>
      </c>
      <c r="J77" s="10">
        <f t="shared" si="3"/>
        <v>0</v>
      </c>
      <c r="K77" s="10">
        <f t="shared" si="3"/>
        <v>0</v>
      </c>
      <c r="L77" s="15">
        <f t="shared" si="3"/>
        <v>1</v>
      </c>
      <c r="M77" s="15">
        <f t="shared" si="3"/>
        <v>0</v>
      </c>
    </row>
    <row r="78" spans="1:13" ht="12" thickBot="1" x14ac:dyDescent="0.25">
      <c r="A78" s="3" t="s">
        <v>102</v>
      </c>
      <c r="B78" s="10">
        <f t="shared" si="2"/>
        <v>0</v>
      </c>
      <c r="C78" s="10">
        <f t="shared" si="2"/>
        <v>0</v>
      </c>
      <c r="D78" s="10">
        <f t="shared" si="2"/>
        <v>0</v>
      </c>
      <c r="E78" s="15">
        <f t="shared" si="2"/>
        <v>0</v>
      </c>
      <c r="F78" s="15">
        <f t="shared" si="2"/>
        <v>0</v>
      </c>
      <c r="H78" s="3" t="s">
        <v>102</v>
      </c>
      <c r="I78" s="10">
        <f t="shared" si="3"/>
        <v>0</v>
      </c>
      <c r="J78" s="10">
        <f t="shared" si="3"/>
        <v>0</v>
      </c>
      <c r="K78" s="10">
        <f t="shared" si="3"/>
        <v>0</v>
      </c>
      <c r="L78" s="15">
        <f t="shared" si="3"/>
        <v>0</v>
      </c>
      <c r="M78" s="15">
        <f t="shared" si="3"/>
        <v>0</v>
      </c>
    </row>
    <row r="79" spans="1:13" ht="12" thickBot="1" x14ac:dyDescent="0.25">
      <c r="A79" s="3" t="s">
        <v>103</v>
      </c>
      <c r="B79" s="10">
        <f t="shared" si="2"/>
        <v>0</v>
      </c>
      <c r="C79" s="10">
        <f t="shared" si="2"/>
        <v>0</v>
      </c>
      <c r="D79" s="10">
        <f t="shared" si="2"/>
        <v>0</v>
      </c>
      <c r="E79" s="15">
        <f t="shared" si="2"/>
        <v>1</v>
      </c>
      <c r="F79" s="15">
        <f t="shared" si="2"/>
        <v>0</v>
      </c>
      <c r="H79" s="3" t="s">
        <v>103</v>
      </c>
      <c r="I79" s="10">
        <f t="shared" si="3"/>
        <v>0</v>
      </c>
      <c r="J79" s="10">
        <f t="shared" si="3"/>
        <v>0</v>
      </c>
      <c r="K79" s="10">
        <f t="shared" si="3"/>
        <v>0</v>
      </c>
      <c r="L79" s="15">
        <f t="shared" si="3"/>
        <v>1</v>
      </c>
      <c r="M79" s="15">
        <f t="shared" si="3"/>
        <v>0</v>
      </c>
    </row>
    <row r="80" spans="1:13" ht="12" thickBot="1" x14ac:dyDescent="0.25">
      <c r="A80" s="3" t="s">
        <v>104</v>
      </c>
      <c r="B80" s="10">
        <f t="shared" si="2"/>
        <v>0</v>
      </c>
      <c r="C80" s="10">
        <f t="shared" si="2"/>
        <v>0</v>
      </c>
      <c r="D80" s="10">
        <f t="shared" si="2"/>
        <v>0</v>
      </c>
      <c r="E80" s="15">
        <f t="shared" si="2"/>
        <v>0</v>
      </c>
      <c r="F80" s="15">
        <f t="shared" si="2"/>
        <v>0</v>
      </c>
      <c r="H80" s="3" t="s">
        <v>104</v>
      </c>
      <c r="I80" s="10">
        <f t="shared" si="3"/>
        <v>0</v>
      </c>
      <c r="J80" s="10">
        <f t="shared" si="3"/>
        <v>0</v>
      </c>
      <c r="K80" s="10">
        <f t="shared" si="3"/>
        <v>0</v>
      </c>
      <c r="L80" s="15">
        <f t="shared" si="3"/>
        <v>0</v>
      </c>
      <c r="M80" s="15">
        <f t="shared" si="3"/>
        <v>0</v>
      </c>
    </row>
    <row r="81" spans="1:13" x14ac:dyDescent="0.2">
      <c r="A81" s="3" t="s">
        <v>30</v>
      </c>
      <c r="B81" s="3" t="s">
        <v>31</v>
      </c>
      <c r="C81" s="3" t="s">
        <v>31</v>
      </c>
      <c r="D81" s="3" t="s">
        <v>31</v>
      </c>
      <c r="E81" s="10">
        <f>E26-E55</f>
        <v>5</v>
      </c>
      <c r="F81" s="10">
        <f>F26-F55</f>
        <v>1</v>
      </c>
      <c r="H81" s="3" t="s">
        <v>30</v>
      </c>
      <c r="I81" s="3" t="s">
        <v>31</v>
      </c>
      <c r="J81" s="3" t="s">
        <v>31</v>
      </c>
      <c r="K81" s="3" t="s">
        <v>31</v>
      </c>
      <c r="L81" s="10">
        <f>L26-L55</f>
        <v>8</v>
      </c>
      <c r="M81" s="10">
        <f>M26-M55</f>
        <v>0</v>
      </c>
    </row>
    <row r="82" spans="1:13" ht="12" thickBot="1" x14ac:dyDescent="0.25">
      <c r="A82" s="100" t="s">
        <v>32</v>
      </c>
      <c r="B82" s="100"/>
      <c r="C82" s="100"/>
      <c r="D82" s="100"/>
      <c r="E82" s="100"/>
      <c r="F82" s="100"/>
      <c r="H82" s="100" t="s">
        <v>32</v>
      </c>
      <c r="I82" s="100"/>
      <c r="J82" s="100"/>
      <c r="K82" s="100"/>
      <c r="L82" s="100"/>
      <c r="M82" s="100"/>
    </row>
    <row r="83" spans="1:13" ht="12" thickBot="1" x14ac:dyDescent="0.25">
      <c r="A83" s="3" t="s">
        <v>30</v>
      </c>
      <c r="B83" s="3" t="s">
        <v>31</v>
      </c>
      <c r="C83" s="3" t="s">
        <v>31</v>
      </c>
      <c r="D83" s="3" t="s">
        <v>31</v>
      </c>
      <c r="E83" s="10">
        <f>E28-E57</f>
        <v>20</v>
      </c>
      <c r="F83" s="15">
        <f>F28-F57</f>
        <v>1</v>
      </c>
      <c r="H83" s="3" t="s">
        <v>30</v>
      </c>
      <c r="I83" s="3" t="s">
        <v>31</v>
      </c>
      <c r="J83" s="3" t="s">
        <v>31</v>
      </c>
      <c r="K83" s="3" t="s">
        <v>31</v>
      </c>
      <c r="L83" s="10">
        <f>L28-L57</f>
        <v>20</v>
      </c>
      <c r="M83" s="15">
        <f>M28-M57</f>
        <v>1</v>
      </c>
    </row>
  </sheetData>
  <mergeCells count="72">
    <mergeCell ref="H30:M30"/>
    <mergeCell ref="H31:M31"/>
    <mergeCell ref="H32:L32"/>
    <mergeCell ref="H33:L33"/>
    <mergeCell ref="H48:H50"/>
    <mergeCell ref="I48:K48"/>
    <mergeCell ref="L48:M48"/>
    <mergeCell ref="I49:I50"/>
    <mergeCell ref="K49:K50"/>
    <mergeCell ref="L49:L50"/>
    <mergeCell ref="M49:M50"/>
    <mergeCell ref="E19:F19"/>
    <mergeCell ref="B20:B21"/>
    <mergeCell ref="B48:D48"/>
    <mergeCell ref="E48:F48"/>
    <mergeCell ref="B49:B50"/>
    <mergeCell ref="D49:D50"/>
    <mergeCell ref="E49:E50"/>
    <mergeCell ref="F49:F50"/>
    <mergeCell ref="A30:F30"/>
    <mergeCell ref="A32:E32"/>
    <mergeCell ref="A48:A50"/>
    <mergeCell ref="L74:M74"/>
    <mergeCell ref="B75:B76"/>
    <mergeCell ref="D75:D76"/>
    <mergeCell ref="E75:E76"/>
    <mergeCell ref="F75:F76"/>
    <mergeCell ref="A74:A76"/>
    <mergeCell ref="B74:D74"/>
    <mergeCell ref="E74:F74"/>
    <mergeCell ref="H74:H76"/>
    <mergeCell ref="I74:K74"/>
    <mergeCell ref="A4:E4"/>
    <mergeCell ref="H4:L4"/>
    <mergeCell ref="A1:F1"/>
    <mergeCell ref="H1:M1"/>
    <mergeCell ref="A2:F2"/>
    <mergeCell ref="H2:M2"/>
    <mergeCell ref="A3:E3"/>
    <mergeCell ref="H3:L3"/>
    <mergeCell ref="A82:F82"/>
    <mergeCell ref="A56:F56"/>
    <mergeCell ref="H56:M56"/>
    <mergeCell ref="D20:D21"/>
    <mergeCell ref="E20:E21"/>
    <mergeCell ref="F20:F21"/>
    <mergeCell ref="A27:F27"/>
    <mergeCell ref="A59:F59"/>
    <mergeCell ref="H59:M59"/>
    <mergeCell ref="A60:E60"/>
    <mergeCell ref="H60:L60"/>
    <mergeCell ref="I75:I76"/>
    <mergeCell ref="K75:K76"/>
    <mergeCell ref="L75:L76"/>
    <mergeCell ref="M75:M76"/>
    <mergeCell ref="H82:M82"/>
    <mergeCell ref="A14:E14"/>
    <mergeCell ref="A43:E43"/>
    <mergeCell ref="H43:L43"/>
    <mergeCell ref="L20:L21"/>
    <mergeCell ref="M20:M21"/>
    <mergeCell ref="H27:M27"/>
    <mergeCell ref="H14:L14"/>
    <mergeCell ref="H19:H21"/>
    <mergeCell ref="I19:K19"/>
    <mergeCell ref="L19:M19"/>
    <mergeCell ref="I20:I21"/>
    <mergeCell ref="K20:K21"/>
    <mergeCell ref="A31:F31"/>
    <mergeCell ref="A33:E33"/>
    <mergeCell ref="A19:A21"/>
    <mergeCell ref="B19:D1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zoomScale="80" zoomScaleNormal="80" workbookViewId="0">
      <selection activeCell="E25" sqref="E25"/>
    </sheetView>
  </sheetViews>
  <sheetFormatPr defaultRowHeight="12.75" x14ac:dyDescent="0.2"/>
  <cols>
    <col min="1" max="1" width="12.140625" bestFit="1" customWidth="1"/>
    <col min="2" max="2" width="13.85546875" bestFit="1" customWidth="1"/>
    <col min="3" max="3" width="13" bestFit="1" customWidth="1"/>
    <col min="4" max="4" width="10.7109375" customWidth="1"/>
    <col min="5" max="5" width="11.5703125" customWidth="1"/>
    <col min="6" max="6" width="11.7109375" customWidth="1"/>
    <col min="7" max="7" width="11.85546875" customWidth="1"/>
    <col min="8" max="8" width="14.28515625" customWidth="1"/>
    <col min="9" max="9" width="11.5703125" customWidth="1"/>
    <col min="10" max="14" width="10.7109375" customWidth="1"/>
  </cols>
  <sheetData>
    <row r="1" spans="1:27" ht="23.25" customHeight="1" x14ac:dyDescent="0.2">
      <c r="A1" s="16" t="s">
        <v>35</v>
      </c>
      <c r="B1" s="17" t="s">
        <v>36</v>
      </c>
      <c r="C1" s="17" t="s">
        <v>40</v>
      </c>
      <c r="D1" s="18" t="s">
        <v>37</v>
      </c>
      <c r="E1" s="17"/>
      <c r="F1" s="17"/>
      <c r="G1" s="19"/>
      <c r="H1" s="17"/>
      <c r="I1" s="17"/>
      <c r="J1" s="19"/>
      <c r="K1" s="17"/>
      <c r="L1" s="17"/>
      <c r="M1" s="17"/>
      <c r="N1" s="17"/>
      <c r="Q1" s="110" t="s">
        <v>144</v>
      </c>
      <c r="R1" s="110"/>
      <c r="S1" s="110"/>
      <c r="T1" s="110"/>
      <c r="U1" s="110"/>
      <c r="V1" s="110"/>
      <c r="W1" s="110"/>
      <c r="X1" s="110"/>
      <c r="Y1" s="110"/>
      <c r="Z1" s="110"/>
      <c r="AA1" s="110"/>
    </row>
    <row r="2" spans="1:27" x14ac:dyDescent="0.2">
      <c r="A2" s="111" t="s">
        <v>38</v>
      </c>
      <c r="B2" s="106" t="s">
        <v>143</v>
      </c>
      <c r="C2" s="23"/>
      <c r="D2" s="24">
        <v>2015</v>
      </c>
      <c r="E2" s="24">
        <v>2016</v>
      </c>
      <c r="F2" s="24">
        <v>2017</v>
      </c>
      <c r="G2" s="24">
        <v>2018</v>
      </c>
      <c r="H2" s="24">
        <v>2019</v>
      </c>
      <c r="I2" s="24">
        <v>2020</v>
      </c>
      <c r="J2" s="24">
        <v>2021</v>
      </c>
      <c r="K2" s="24">
        <v>2022</v>
      </c>
      <c r="L2" s="24">
        <v>2023</v>
      </c>
      <c r="M2" s="24">
        <v>2024</v>
      </c>
      <c r="N2" s="24" t="s">
        <v>39</v>
      </c>
      <c r="Q2">
        <f t="shared" ref="Q2:AA2" si="0">D2</f>
        <v>2015</v>
      </c>
      <c r="R2">
        <f t="shared" si="0"/>
        <v>2016</v>
      </c>
      <c r="S2">
        <f t="shared" si="0"/>
        <v>2017</v>
      </c>
      <c r="T2">
        <f t="shared" si="0"/>
        <v>2018</v>
      </c>
      <c r="U2">
        <f t="shared" si="0"/>
        <v>2019</v>
      </c>
      <c r="V2">
        <f t="shared" si="0"/>
        <v>2020</v>
      </c>
      <c r="W2">
        <f t="shared" si="0"/>
        <v>2021</v>
      </c>
      <c r="X2">
        <f t="shared" si="0"/>
        <v>2022</v>
      </c>
      <c r="Y2">
        <f t="shared" si="0"/>
        <v>2023</v>
      </c>
      <c r="Z2">
        <f t="shared" si="0"/>
        <v>2024</v>
      </c>
      <c r="AA2" t="str">
        <f t="shared" si="0"/>
        <v>Gem.</v>
      </c>
    </row>
    <row r="3" spans="1:27" x14ac:dyDescent="0.2">
      <c r="A3" s="104"/>
      <c r="B3" s="112"/>
      <c r="C3" s="25" t="s">
        <v>1</v>
      </c>
      <c r="D3" s="20">
        <v>0</v>
      </c>
      <c r="E3" s="20">
        <v>0</v>
      </c>
      <c r="F3" s="20">
        <v>20</v>
      </c>
      <c r="G3" s="20">
        <v>20</v>
      </c>
      <c r="H3" s="20">
        <f t="shared" ref="H3:M3" si="1">G3</f>
        <v>20</v>
      </c>
      <c r="I3" s="20">
        <f t="shared" si="1"/>
        <v>20</v>
      </c>
      <c r="J3" s="20">
        <f t="shared" si="1"/>
        <v>20</v>
      </c>
      <c r="K3" s="20">
        <f t="shared" si="1"/>
        <v>20</v>
      </c>
      <c r="L3" s="20">
        <f t="shared" si="1"/>
        <v>20</v>
      </c>
      <c r="M3" s="20">
        <f t="shared" si="1"/>
        <v>20</v>
      </c>
      <c r="N3" s="20">
        <f>AVERAGE(D3:M3)</f>
        <v>16</v>
      </c>
      <c r="Q3" s="94">
        <f t="shared" ref="Q3:Q4" si="2">D3/$G3</f>
        <v>0</v>
      </c>
      <c r="R3" s="94">
        <f t="shared" ref="R3:R4" si="3">E3/$G3</f>
        <v>0</v>
      </c>
      <c r="S3" s="94">
        <f t="shared" ref="S3:S4" si="4">F3/$G3</f>
        <v>1</v>
      </c>
      <c r="T3" s="94">
        <f>G3/$G3</f>
        <v>1</v>
      </c>
      <c r="U3" s="94">
        <f t="shared" ref="U3:U4" si="5">H3/$G3</f>
        <v>1</v>
      </c>
      <c r="V3" s="94">
        <f t="shared" ref="V3:V4" si="6">I3/$G3</f>
        <v>1</v>
      </c>
      <c r="W3" s="94">
        <f t="shared" ref="W3:W4" si="7">J3/$G3</f>
        <v>1</v>
      </c>
      <c r="X3" s="94">
        <f t="shared" ref="X3:X4" si="8">K3/$G3</f>
        <v>1</v>
      </c>
      <c r="Y3" s="94">
        <f t="shared" ref="Y3:Y4" si="9">L3/$G3</f>
        <v>1</v>
      </c>
      <c r="Z3" s="94">
        <f t="shared" ref="Z3:Z4" si="10">M3/$G3</f>
        <v>1</v>
      </c>
      <c r="AA3" s="26">
        <f>N3/$G3</f>
        <v>0.8</v>
      </c>
    </row>
    <row r="4" spans="1:27" x14ac:dyDescent="0.2">
      <c r="A4" s="105"/>
      <c r="B4" s="107"/>
      <c r="C4" s="27" t="s">
        <v>2</v>
      </c>
      <c r="D4" s="21">
        <v>0</v>
      </c>
      <c r="E4" s="21">
        <v>0</v>
      </c>
      <c r="F4" s="21">
        <v>20</v>
      </c>
      <c r="G4" s="21">
        <v>20</v>
      </c>
      <c r="H4" s="21">
        <f t="shared" ref="H4:M4" si="11">G4</f>
        <v>20</v>
      </c>
      <c r="I4" s="21">
        <f t="shared" si="11"/>
        <v>20</v>
      </c>
      <c r="J4" s="21">
        <f t="shared" si="11"/>
        <v>20</v>
      </c>
      <c r="K4" s="21">
        <f t="shared" si="11"/>
        <v>20</v>
      </c>
      <c r="L4" s="21">
        <f t="shared" si="11"/>
        <v>20</v>
      </c>
      <c r="M4" s="21">
        <f t="shared" si="11"/>
        <v>20</v>
      </c>
      <c r="N4" s="21">
        <f>AVERAGE(D4:M4)</f>
        <v>16</v>
      </c>
      <c r="Q4" s="94">
        <f t="shared" si="2"/>
        <v>0</v>
      </c>
      <c r="R4" s="94">
        <f t="shared" si="3"/>
        <v>0</v>
      </c>
      <c r="S4" s="94">
        <f t="shared" si="4"/>
        <v>1</v>
      </c>
      <c r="T4" s="94">
        <f t="shared" ref="T4" si="12">G4/$G4</f>
        <v>1</v>
      </c>
      <c r="U4" s="94">
        <f t="shared" si="5"/>
        <v>1</v>
      </c>
      <c r="V4" s="94">
        <f t="shared" si="6"/>
        <v>1</v>
      </c>
      <c r="W4" s="94">
        <f t="shared" si="7"/>
        <v>1</v>
      </c>
      <c r="X4" s="94">
        <f t="shared" si="8"/>
        <v>1</v>
      </c>
      <c r="Y4" s="94">
        <f t="shared" si="9"/>
        <v>1</v>
      </c>
      <c r="Z4" s="94">
        <f t="shared" si="10"/>
        <v>1</v>
      </c>
      <c r="AA4" s="26">
        <f>N4/$G4</f>
        <v>0.8</v>
      </c>
    </row>
    <row r="5" spans="1:27" x14ac:dyDescent="0.2">
      <c r="A5" s="22"/>
      <c r="B5" s="28"/>
      <c r="C5" s="28"/>
      <c r="D5" s="28"/>
      <c r="E5" s="28"/>
      <c r="F5" s="28"/>
      <c r="G5" s="28"/>
      <c r="H5" s="28"/>
      <c r="I5" s="28"/>
      <c r="J5" s="28"/>
      <c r="K5" s="28"/>
      <c r="L5" s="28"/>
      <c r="M5" s="28"/>
      <c r="N5" s="28"/>
    </row>
    <row r="6" spans="1:27" ht="13.5" thickBot="1" x14ac:dyDescent="0.25">
      <c r="A6" s="28"/>
      <c r="B6" s="28"/>
      <c r="C6" s="28"/>
      <c r="D6" s="28"/>
      <c r="E6" s="28"/>
      <c r="F6" s="28"/>
      <c r="G6" s="28"/>
      <c r="H6" s="28"/>
      <c r="I6" s="28"/>
      <c r="J6" s="28"/>
      <c r="K6" s="28"/>
      <c r="L6" s="28"/>
      <c r="M6" s="28"/>
      <c r="N6" s="28"/>
    </row>
    <row r="7" spans="1:27" ht="24.75" customHeight="1" x14ac:dyDescent="0.2">
      <c r="A7" s="16" t="str">
        <f>A1</f>
        <v>Code</v>
      </c>
      <c r="B7" s="16" t="str">
        <f>B1</f>
        <v>Project</v>
      </c>
      <c r="C7" s="16"/>
      <c r="D7" s="108" t="s">
        <v>41</v>
      </c>
      <c r="E7" s="108" t="s">
        <v>42</v>
      </c>
      <c r="F7" s="108" t="s">
        <v>43</v>
      </c>
      <c r="G7" s="108"/>
      <c r="H7" s="28"/>
      <c r="I7" s="28"/>
      <c r="J7" s="28"/>
      <c r="K7" s="28"/>
      <c r="L7" s="28"/>
      <c r="M7" s="28"/>
      <c r="N7" s="28"/>
    </row>
    <row r="8" spans="1:27" x14ac:dyDescent="0.2">
      <c r="A8" s="29"/>
      <c r="B8" s="29"/>
      <c r="C8" s="29"/>
      <c r="D8" s="109"/>
      <c r="E8" s="109"/>
      <c r="F8" s="30" t="s">
        <v>44</v>
      </c>
      <c r="G8" s="30" t="s">
        <v>45</v>
      </c>
      <c r="H8" s="28"/>
      <c r="I8" s="28"/>
      <c r="J8" s="28"/>
      <c r="K8" s="28"/>
      <c r="L8" s="28"/>
      <c r="M8" s="28"/>
      <c r="N8" s="28"/>
      <c r="P8" s="31"/>
      <c r="Q8" s="31" t="s">
        <v>45</v>
      </c>
    </row>
    <row r="9" spans="1:27" ht="15" customHeight="1" x14ac:dyDescent="0.2">
      <c r="A9" s="104" t="str">
        <f>A2</f>
        <v>RTD-BBV-00?</v>
      </c>
      <c r="B9" s="106" t="str">
        <f>B2</f>
        <v>BAR-Merwederoute</v>
      </c>
      <c r="C9" s="32" t="str">
        <f>C3</f>
        <v>Ochtendspits</v>
      </c>
      <c r="D9" s="33">
        <f>F3</f>
        <v>20</v>
      </c>
      <c r="E9" s="33">
        <f>SUM('Output Mobiliteitsscan'!E77:E80)</f>
        <v>1</v>
      </c>
      <c r="F9" s="33">
        <f>'Output Mobiliteitsscan'!F77</f>
        <v>0</v>
      </c>
      <c r="G9" s="33">
        <f>'Output Mobiliteitsscan'!F83</f>
        <v>1</v>
      </c>
      <c r="H9" s="34"/>
      <c r="I9" s="34"/>
      <c r="J9" s="34"/>
      <c r="K9" s="34"/>
      <c r="L9" s="34"/>
      <c r="M9" s="34"/>
      <c r="N9" s="28"/>
      <c r="Q9">
        <f t="shared" ref="Q9:AA9" si="13">Q2</f>
        <v>2015</v>
      </c>
      <c r="R9">
        <f t="shared" si="13"/>
        <v>2016</v>
      </c>
      <c r="S9">
        <f t="shared" si="13"/>
        <v>2017</v>
      </c>
      <c r="T9">
        <f t="shared" si="13"/>
        <v>2018</v>
      </c>
      <c r="U9">
        <f t="shared" si="13"/>
        <v>2019</v>
      </c>
      <c r="V9">
        <f t="shared" si="13"/>
        <v>2020</v>
      </c>
      <c r="W9">
        <f t="shared" si="13"/>
        <v>2021</v>
      </c>
      <c r="X9">
        <f t="shared" si="13"/>
        <v>2022</v>
      </c>
      <c r="Y9">
        <f t="shared" si="13"/>
        <v>2023</v>
      </c>
      <c r="Z9">
        <f t="shared" si="13"/>
        <v>2024</v>
      </c>
      <c r="AA9" t="str">
        <f t="shared" si="13"/>
        <v>Gem.</v>
      </c>
    </row>
    <row r="10" spans="1:27" ht="15" customHeight="1" x14ac:dyDescent="0.2">
      <c r="A10" s="105"/>
      <c r="B10" s="107"/>
      <c r="C10" s="35" t="str">
        <f>C4</f>
        <v>Avondspits</v>
      </c>
      <c r="D10" s="21">
        <f>F4</f>
        <v>20</v>
      </c>
      <c r="E10" s="21">
        <f>SUM('Output Mobiliteitsscan'!L77:L80)</f>
        <v>2</v>
      </c>
      <c r="F10" s="21">
        <f>'Output Mobiliteitsscan'!M77</f>
        <v>0</v>
      </c>
      <c r="G10" s="21">
        <f>'Output Mobiliteitsscan'!M83</f>
        <v>1</v>
      </c>
      <c r="H10" s="34"/>
      <c r="I10" s="34"/>
      <c r="J10" s="34"/>
      <c r="K10" s="34"/>
      <c r="L10" s="34"/>
      <c r="M10" s="34"/>
      <c r="N10" s="28"/>
      <c r="P10" t="s">
        <v>46</v>
      </c>
      <c r="Q10" s="36">
        <f t="shared" ref="Q10:AA10" si="14">$I$15*Q3</f>
        <v>0</v>
      </c>
      <c r="R10" s="36">
        <f t="shared" si="14"/>
        <v>0</v>
      </c>
      <c r="S10" s="36">
        <f>$I$15*S3</f>
        <v>466</v>
      </c>
      <c r="T10" s="36">
        <f t="shared" si="14"/>
        <v>466</v>
      </c>
      <c r="U10" s="36">
        <f t="shared" si="14"/>
        <v>466</v>
      </c>
      <c r="V10" s="36">
        <f t="shared" si="14"/>
        <v>466</v>
      </c>
      <c r="W10" s="36">
        <f t="shared" si="14"/>
        <v>466</v>
      </c>
      <c r="X10" s="36">
        <f t="shared" si="14"/>
        <v>466</v>
      </c>
      <c r="Y10" s="36">
        <f t="shared" si="14"/>
        <v>466</v>
      </c>
      <c r="Z10" s="36">
        <f t="shared" si="14"/>
        <v>466</v>
      </c>
      <c r="AA10" s="36">
        <f t="shared" si="14"/>
        <v>372.8</v>
      </c>
    </row>
    <row r="11" spans="1:27" x14ac:dyDescent="0.2">
      <c r="A11" s="37"/>
      <c r="B11" s="28"/>
      <c r="C11" s="28"/>
      <c r="D11" s="28"/>
      <c r="E11" s="28"/>
      <c r="F11" s="28"/>
      <c r="G11" s="28"/>
      <c r="H11" s="28"/>
      <c r="I11" s="28"/>
      <c r="J11" s="28"/>
      <c r="K11" s="28"/>
      <c r="L11" s="28"/>
      <c r="M11" s="28"/>
      <c r="N11" s="28"/>
      <c r="P11" t="s">
        <v>47</v>
      </c>
      <c r="Q11" s="36">
        <f t="shared" ref="Q11:AA11" si="15">$I$16*Q4</f>
        <v>0</v>
      </c>
      <c r="R11" s="36">
        <f t="shared" si="15"/>
        <v>0</v>
      </c>
      <c r="S11" s="36">
        <f t="shared" si="15"/>
        <v>466</v>
      </c>
      <c r="T11" s="36">
        <f t="shared" si="15"/>
        <v>466</v>
      </c>
      <c r="U11" s="36">
        <f t="shared" si="15"/>
        <v>466</v>
      </c>
      <c r="V11" s="36">
        <f t="shared" si="15"/>
        <v>466</v>
      </c>
      <c r="W11" s="36">
        <f t="shared" si="15"/>
        <v>466</v>
      </c>
      <c r="X11" s="36">
        <f t="shared" si="15"/>
        <v>466</v>
      </c>
      <c r="Y11" s="36">
        <f t="shared" si="15"/>
        <v>466</v>
      </c>
      <c r="Z11" s="36">
        <f t="shared" si="15"/>
        <v>466</v>
      </c>
      <c r="AA11" s="36">
        <f t="shared" si="15"/>
        <v>372.8</v>
      </c>
    </row>
    <row r="12" spans="1:27" ht="13.5" thickBot="1" x14ac:dyDescent="0.25">
      <c r="A12" s="28"/>
      <c r="B12" s="28"/>
      <c r="C12" s="28"/>
      <c r="D12" s="28"/>
      <c r="E12" s="28"/>
      <c r="F12" s="28"/>
      <c r="G12" s="28"/>
      <c r="H12" s="28"/>
      <c r="I12" s="28"/>
      <c r="J12" s="28"/>
      <c r="K12" s="28"/>
      <c r="L12" s="28"/>
      <c r="M12" s="28"/>
      <c r="N12" s="28"/>
      <c r="P12" t="s">
        <v>48</v>
      </c>
      <c r="Q12" s="36">
        <f t="shared" ref="Q12:AA12" si="16">Q10+Q11</f>
        <v>0</v>
      </c>
      <c r="R12" s="36">
        <f t="shared" si="16"/>
        <v>0</v>
      </c>
      <c r="S12" s="36">
        <f t="shared" si="16"/>
        <v>932</v>
      </c>
      <c r="T12" s="36">
        <f t="shared" si="16"/>
        <v>932</v>
      </c>
      <c r="U12" s="36">
        <f t="shared" si="16"/>
        <v>932</v>
      </c>
      <c r="V12" s="36">
        <f t="shared" si="16"/>
        <v>932</v>
      </c>
      <c r="W12" s="36">
        <f t="shared" si="16"/>
        <v>932</v>
      </c>
      <c r="X12" s="36">
        <f t="shared" si="16"/>
        <v>932</v>
      </c>
      <c r="Y12" s="36">
        <f t="shared" si="16"/>
        <v>932</v>
      </c>
      <c r="Z12" s="36">
        <f t="shared" si="16"/>
        <v>932</v>
      </c>
      <c r="AA12" s="36">
        <f t="shared" si="16"/>
        <v>745.6</v>
      </c>
    </row>
    <row r="13" spans="1:27" ht="24" customHeight="1" x14ac:dyDescent="0.2">
      <c r="A13" s="16" t="str">
        <f>A1</f>
        <v>Code</v>
      </c>
      <c r="B13" s="16" t="str">
        <f>B7</f>
        <v>Project</v>
      </c>
      <c r="C13" s="16"/>
      <c r="D13" s="108" t="s">
        <v>49</v>
      </c>
      <c r="E13" s="108"/>
      <c r="F13" s="108" t="s">
        <v>50</v>
      </c>
      <c r="G13" s="108" t="s">
        <v>51</v>
      </c>
      <c r="H13" s="108" t="s">
        <v>52</v>
      </c>
      <c r="I13" s="108"/>
      <c r="J13" s="108" t="s">
        <v>53</v>
      </c>
      <c r="K13" s="108"/>
      <c r="L13" s="108" t="s">
        <v>55</v>
      </c>
      <c r="M13" s="108"/>
      <c r="N13" s="2"/>
    </row>
    <row r="14" spans="1:27" x14ac:dyDescent="0.2">
      <c r="A14" s="29"/>
      <c r="B14" s="29"/>
      <c r="C14" s="29"/>
      <c r="D14" s="30" t="s">
        <v>44</v>
      </c>
      <c r="E14" s="29" t="s">
        <v>45</v>
      </c>
      <c r="F14" s="109"/>
      <c r="G14" s="109"/>
      <c r="H14" s="30" t="s">
        <v>44</v>
      </c>
      <c r="I14" s="30" t="s">
        <v>45</v>
      </c>
      <c r="J14" s="109" t="s">
        <v>54</v>
      </c>
      <c r="K14" s="109"/>
      <c r="L14" s="30" t="s">
        <v>44</v>
      </c>
      <c r="M14" s="30" t="s">
        <v>45</v>
      </c>
      <c r="N14" s="2"/>
      <c r="P14" s="31"/>
      <c r="Q14" s="38" t="s">
        <v>44</v>
      </c>
    </row>
    <row r="15" spans="1:27" x14ac:dyDescent="0.2">
      <c r="A15" s="111" t="str">
        <f>A2</f>
        <v>RTD-BBV-00?</v>
      </c>
      <c r="B15" s="106" t="str">
        <f>B2</f>
        <v>BAR-Merwederoute</v>
      </c>
      <c r="C15" s="39" t="s">
        <v>1</v>
      </c>
      <c r="D15" s="40">
        <f>F9</f>
        <v>0</v>
      </c>
      <c r="E15" s="40">
        <f>G9</f>
        <v>1</v>
      </c>
      <c r="F15" s="41">
        <v>2</v>
      </c>
      <c r="G15" s="40">
        <v>233</v>
      </c>
      <c r="H15" s="33">
        <f>D15*F15*G15</f>
        <v>0</v>
      </c>
      <c r="I15" s="33">
        <f>E15*F15*G15</f>
        <v>466</v>
      </c>
      <c r="J15" s="113">
        <f>0.5*J17</f>
        <v>346663.06400000001</v>
      </c>
      <c r="K15" s="113"/>
      <c r="L15" s="42" t="s">
        <v>98</v>
      </c>
      <c r="M15" s="42">
        <f>J15/SUM(Q10:Z10)</f>
        <v>92.989019313304723</v>
      </c>
      <c r="N15" s="2"/>
      <c r="Q15">
        <f t="shared" ref="Q15:AA15" si="17">Q2</f>
        <v>2015</v>
      </c>
      <c r="R15">
        <f t="shared" si="17"/>
        <v>2016</v>
      </c>
      <c r="S15">
        <f t="shared" si="17"/>
        <v>2017</v>
      </c>
      <c r="T15">
        <f t="shared" si="17"/>
        <v>2018</v>
      </c>
      <c r="U15">
        <f t="shared" si="17"/>
        <v>2019</v>
      </c>
      <c r="V15">
        <f t="shared" si="17"/>
        <v>2020</v>
      </c>
      <c r="W15">
        <f t="shared" si="17"/>
        <v>2021</v>
      </c>
      <c r="X15">
        <f t="shared" si="17"/>
        <v>2022</v>
      </c>
      <c r="Y15">
        <f t="shared" si="17"/>
        <v>2023</v>
      </c>
      <c r="Z15">
        <f t="shared" si="17"/>
        <v>2024</v>
      </c>
      <c r="AA15" t="str">
        <f t="shared" si="17"/>
        <v>Gem.</v>
      </c>
    </row>
    <row r="16" spans="1:27" x14ac:dyDescent="0.2">
      <c r="A16" s="104"/>
      <c r="B16" s="112"/>
      <c r="C16" s="39" t="s">
        <v>2</v>
      </c>
      <c r="D16" s="40">
        <f>F10</f>
        <v>0</v>
      </c>
      <c r="E16" s="40">
        <f>G10</f>
        <v>1</v>
      </c>
      <c r="F16" s="41">
        <v>2</v>
      </c>
      <c r="G16" s="40">
        <v>233</v>
      </c>
      <c r="H16" s="33">
        <f>D16*F16*G16</f>
        <v>0</v>
      </c>
      <c r="I16" s="33">
        <f>E16*F16*G16</f>
        <v>466</v>
      </c>
      <c r="J16" s="114">
        <f>0.5*J17</f>
        <v>346663.06400000001</v>
      </c>
      <c r="K16" s="114"/>
      <c r="L16" s="42" t="s">
        <v>98</v>
      </c>
      <c r="M16" s="42">
        <f>J16/SUM(Q11:Z11)</f>
        <v>92.989019313304723</v>
      </c>
      <c r="N16" s="2"/>
      <c r="P16" t="s">
        <v>46</v>
      </c>
      <c r="Q16" s="36">
        <f t="shared" ref="Q16:AA16" si="18">$H$15*Q3</f>
        <v>0</v>
      </c>
      <c r="R16" s="36">
        <f t="shared" si="18"/>
        <v>0</v>
      </c>
      <c r="S16" s="36">
        <f t="shared" si="18"/>
        <v>0</v>
      </c>
      <c r="T16" s="36">
        <f t="shared" si="18"/>
        <v>0</v>
      </c>
      <c r="U16" s="36">
        <f t="shared" si="18"/>
        <v>0</v>
      </c>
      <c r="V16" s="36">
        <f t="shared" si="18"/>
        <v>0</v>
      </c>
      <c r="W16" s="36">
        <f t="shared" si="18"/>
        <v>0</v>
      </c>
      <c r="X16" s="36">
        <f t="shared" si="18"/>
        <v>0</v>
      </c>
      <c r="Y16" s="36">
        <f t="shared" si="18"/>
        <v>0</v>
      </c>
      <c r="Z16" s="36">
        <f t="shared" si="18"/>
        <v>0</v>
      </c>
      <c r="AA16" s="36">
        <f t="shared" si="18"/>
        <v>0</v>
      </c>
    </row>
    <row r="17" spans="1:27" x14ac:dyDescent="0.2">
      <c r="A17" s="105"/>
      <c r="B17" s="107"/>
      <c r="C17" s="43" t="s">
        <v>0</v>
      </c>
      <c r="D17" s="44">
        <f>D15+D16</f>
        <v>0</v>
      </c>
      <c r="E17" s="44">
        <f>E15+E16</f>
        <v>2</v>
      </c>
      <c r="F17" s="45">
        <f>SUM(F15:F16)</f>
        <v>4</v>
      </c>
      <c r="G17" s="44">
        <v>233</v>
      </c>
      <c r="H17" s="44">
        <f>D17*F17*G17</f>
        <v>0</v>
      </c>
      <c r="I17" s="44">
        <f>E17*F17*G17</f>
        <v>1864</v>
      </c>
      <c r="J17" s="115">
        <f>I20</f>
        <v>693326.12800000003</v>
      </c>
      <c r="K17" s="115"/>
      <c r="L17" s="92" t="s">
        <v>98</v>
      </c>
      <c r="M17" s="46">
        <f>J17/SUM(Q12:Z12)</f>
        <v>92.989019313304723</v>
      </c>
      <c r="N17" s="2"/>
      <c r="P17" t="s">
        <v>47</v>
      </c>
      <c r="Q17" s="36">
        <f t="shared" ref="Q17:AA17" si="19">$H$16*Q4</f>
        <v>0</v>
      </c>
      <c r="R17" s="36">
        <f t="shared" si="19"/>
        <v>0</v>
      </c>
      <c r="S17" s="36">
        <f t="shared" si="19"/>
        <v>0</v>
      </c>
      <c r="T17" s="36">
        <f t="shared" si="19"/>
        <v>0</v>
      </c>
      <c r="U17" s="36">
        <f t="shared" si="19"/>
        <v>0</v>
      </c>
      <c r="V17" s="36">
        <f t="shared" si="19"/>
        <v>0</v>
      </c>
      <c r="W17" s="36">
        <f t="shared" si="19"/>
        <v>0</v>
      </c>
      <c r="X17" s="36">
        <f t="shared" si="19"/>
        <v>0</v>
      </c>
      <c r="Y17" s="36">
        <f t="shared" si="19"/>
        <v>0</v>
      </c>
      <c r="Z17" s="36">
        <f t="shared" si="19"/>
        <v>0</v>
      </c>
      <c r="AA17" s="36">
        <f t="shared" si="19"/>
        <v>0</v>
      </c>
    </row>
    <row r="18" spans="1:27" ht="13.5" thickBot="1" x14ac:dyDescent="0.25">
      <c r="A18" s="37"/>
      <c r="B18" s="47"/>
      <c r="C18" s="37"/>
      <c r="D18" s="47"/>
      <c r="E18" s="47"/>
      <c r="F18" s="47"/>
      <c r="G18" s="47"/>
      <c r="H18" s="47"/>
      <c r="I18" s="47"/>
      <c r="J18" s="47"/>
      <c r="K18" s="47"/>
      <c r="L18" s="47"/>
      <c r="M18" s="28"/>
      <c r="N18" s="2"/>
      <c r="P18" t="s">
        <v>48</v>
      </c>
      <c r="Q18" s="36">
        <f t="shared" ref="Q18:AA18" si="20">Q16+Q17</f>
        <v>0</v>
      </c>
      <c r="R18" s="36">
        <f t="shared" si="20"/>
        <v>0</v>
      </c>
      <c r="S18" s="36">
        <f t="shared" si="20"/>
        <v>0</v>
      </c>
      <c r="T18" s="36">
        <f t="shared" si="20"/>
        <v>0</v>
      </c>
      <c r="U18" s="36">
        <f t="shared" si="20"/>
        <v>0</v>
      </c>
      <c r="V18" s="36">
        <f t="shared" si="20"/>
        <v>0</v>
      </c>
      <c r="W18" s="36">
        <f t="shared" si="20"/>
        <v>0</v>
      </c>
      <c r="X18" s="36">
        <f t="shared" si="20"/>
        <v>0</v>
      </c>
      <c r="Y18" s="36">
        <f t="shared" si="20"/>
        <v>0</v>
      </c>
      <c r="Z18" s="36">
        <f t="shared" si="20"/>
        <v>0</v>
      </c>
      <c r="AA18" s="36">
        <f t="shared" si="20"/>
        <v>0</v>
      </c>
    </row>
    <row r="19" spans="1:27" ht="13.5" thickBot="1" x14ac:dyDescent="0.25">
      <c r="A19" s="48"/>
      <c r="B19" s="48"/>
      <c r="C19" s="48"/>
      <c r="D19" s="48"/>
      <c r="E19" s="48"/>
      <c r="F19" s="93"/>
      <c r="G19" s="51" t="s">
        <v>57</v>
      </c>
      <c r="H19" s="51"/>
      <c r="I19" s="51" t="s">
        <v>58</v>
      </c>
      <c r="J19" s="48"/>
      <c r="K19" s="48"/>
      <c r="L19" s="48"/>
      <c r="M19" s="48"/>
      <c r="N19" s="48"/>
    </row>
    <row r="20" spans="1:27" ht="13.5" thickTop="1" x14ac:dyDescent="0.2">
      <c r="A20" s="48"/>
      <c r="B20" s="48"/>
      <c r="C20" s="48"/>
      <c r="D20" s="48"/>
      <c r="E20" s="48"/>
      <c r="F20" s="48"/>
      <c r="G20" s="49">
        <v>1432492</v>
      </c>
      <c r="H20" s="48" t="s">
        <v>56</v>
      </c>
      <c r="I20" s="50">
        <f>G20*1.21*10/25</f>
        <v>693326.12800000003</v>
      </c>
      <c r="J20" s="48"/>
      <c r="K20" s="48"/>
      <c r="L20" s="48"/>
      <c r="M20" s="48"/>
      <c r="N20" s="48"/>
    </row>
    <row r="21" spans="1:27" x14ac:dyDescent="0.2">
      <c r="A21" s="48"/>
      <c r="B21" s="48"/>
      <c r="C21" s="48"/>
      <c r="D21" s="48"/>
      <c r="E21" s="48"/>
      <c r="F21" s="48"/>
      <c r="G21" s="48"/>
      <c r="H21" s="48"/>
      <c r="I21" s="48"/>
      <c r="J21" s="48"/>
      <c r="K21" s="48"/>
      <c r="L21" s="48"/>
      <c r="M21" s="48"/>
      <c r="N21" s="48"/>
    </row>
    <row r="29" spans="1:27" x14ac:dyDescent="0.2">
      <c r="C29">
        <v>585</v>
      </c>
      <c r="D29">
        <v>716</v>
      </c>
    </row>
    <row r="32" spans="1:27" x14ac:dyDescent="0.2">
      <c r="C32" s="74"/>
      <c r="D32" s="74"/>
    </row>
  </sheetData>
  <mergeCells count="20">
    <mergeCell ref="J13:K13"/>
    <mergeCell ref="L13:M13"/>
    <mergeCell ref="J14:K14"/>
    <mergeCell ref="A15:A17"/>
    <mergeCell ref="B15:B17"/>
    <mergeCell ref="J15:K15"/>
    <mergeCell ref="J16:K16"/>
    <mergeCell ref="J17:K17"/>
    <mergeCell ref="H13:I13"/>
    <mergeCell ref="Q1:AA1"/>
    <mergeCell ref="A2:A4"/>
    <mergeCell ref="B2:B4"/>
    <mergeCell ref="D7:D8"/>
    <mergeCell ref="E7:E8"/>
    <mergeCell ref="F7:G7"/>
    <mergeCell ref="A9:A10"/>
    <mergeCell ref="B9:B10"/>
    <mergeCell ref="D13:E13"/>
    <mergeCell ref="F13:F14"/>
    <mergeCell ref="G13:G14"/>
  </mergeCells>
  <pageMargins left="0.7" right="0.7" top="0.75" bottom="0.75" header="0.3" footer="0.3"/>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input voorstel</vt:lpstr>
      <vt:lpstr>input mobscan</vt:lpstr>
      <vt:lpstr>Output Mobiliteitsscan</vt:lpstr>
      <vt:lpstr>KEA Berekening</vt:lpstr>
    </vt:vector>
  </TitlesOfParts>
  <Company>Havenbedrijf Rotterdam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Bus</dc:creator>
  <cp:lastModifiedBy>Verheij-van Kooten, E</cp:lastModifiedBy>
  <cp:lastPrinted>2016-02-04T15:03:15Z</cp:lastPrinted>
  <dcterms:created xsi:type="dcterms:W3CDTF">2015-03-19T07:24:30Z</dcterms:created>
  <dcterms:modified xsi:type="dcterms:W3CDTF">2016-02-04T15:05:43Z</dcterms:modified>
</cp:coreProperties>
</file>